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85" windowWidth="11400" windowHeight="5430" tabRatio="601" activeTab="0"/>
  </bookViews>
  <sheets>
    <sheet name="Primary Layout" sheetId="1" r:id="rId1"/>
  </sheets>
  <definedNames>
    <definedName name="Z_1551C706_0C48_433A_B87D_5D7E592BA471_.wvu.FilterData" localSheetId="0" hidden="1">'Primary Layout'!$A$15:$AF$108</definedName>
    <definedName name="Z_21558105_3C61_4963_AC58_F813F6EB6C3A_.wvu.FilterData" localSheetId="0" hidden="1">'Primary Layout'!$A$15:$AF$108</definedName>
    <definedName name="Z_22AEFB7E_B9CD_4D13_8E96_6FDE96D215C7_.wvu.FilterData" localSheetId="0" hidden="1">'Primary Layout'!$A$15:$AF$108</definedName>
    <definedName name="Z_3F07A61F_E01A_434C_AA2D_867E15ECE0E0_.wvu.FilterData" localSheetId="0" hidden="1">'Primary Layout'!$A$15:$AF$108</definedName>
    <definedName name="Z_41DDF505_BB21_479C_B29C_4C4EF092E349_.wvu.FilterData" localSheetId="0" hidden="1">'Primary Layout'!$A$15:$AF$108</definedName>
    <definedName name="Z_491E0EAB_438B_4EB1_992D_D3AFE2A83101_.wvu.FilterData" localSheetId="0" hidden="1">'Primary Layout'!$A$15:$AF$108</definedName>
    <definedName name="Z_495F65F2_02B2_46B3_837A_6C9E4E06BE1D_.wvu.FilterData" localSheetId="0" hidden="1">'Primary Layout'!$A$15:$AF$108</definedName>
    <definedName name="Z_4BD72668_6DA0_4384_950A_C472564BC19B_.wvu.FilterData" localSheetId="0" hidden="1">'Primary Layout'!$A$15:$AF$108</definedName>
    <definedName name="Z_4C34214C_E075_4726_92B1_4AE7A23B1C80_.wvu.FilterData" localSheetId="0" hidden="1">'Primary Layout'!$A$15:$AF$15</definedName>
    <definedName name="Z_4D3885D3_163C_429B_8DB4_45242C59CA08_.wvu.FilterData" localSheetId="0" hidden="1">'Primary Layout'!$A$15:$AF$108</definedName>
    <definedName name="Z_4F4CB29E_0386_4D82_881B_1CD52F6024A9_.wvu.FilterData" localSheetId="0" hidden="1">'Primary Layout'!$A$15:$AF$108</definedName>
    <definedName name="Z_577DFA83_4E2E_4F01_A5F0_C1F7758A0FA8_.wvu.FilterData" localSheetId="0" hidden="1">'Primary Layout'!$A$15:$AF$108</definedName>
    <definedName name="Z_5841FFE7_4613_4E61_828A_688C02D0EF45_.wvu.FilterData" localSheetId="0" hidden="1">'Primary Layout'!$A$15:$AF$108</definedName>
    <definedName name="Z_59C117CB_B13E_4A5B_A23E_973B12C05D22_.wvu.FilterData" localSheetId="0" hidden="1">'Primary Layout'!$A$15:$AF$108</definedName>
    <definedName name="Z_5A0B9523_CCE8_48E7_B9CE_6E277B040422_.wvu.FilterData" localSheetId="0" hidden="1">'Primary Layout'!$A$15:$AF$108</definedName>
    <definedName name="Z_60C13386_0518_4CB1_8924_A47CC36BE9FD_.wvu.FilterData" localSheetId="0" hidden="1">'Primary Layout'!$A$15:$AF$108</definedName>
    <definedName name="Z_66E56A84_5653_44D3_97B5_971D8ED0671B_.wvu.FilterData" localSheetId="0" hidden="1">'Primary Layout'!$A$15:$AF$108</definedName>
    <definedName name="Z_67390C20_0A47_4083_84B2_E2E3E8EFDB20_.wvu.FilterData" localSheetId="0" hidden="1">'Primary Layout'!$A$15:$AF$108</definedName>
    <definedName name="Z_69667A73_8280_493A_A12E_E8D923E816B3_.wvu.FilterData" localSheetId="0" hidden="1">'Primary Layout'!$A$15:$AF$108</definedName>
    <definedName name="Z_71D3953E_74CF_468A_850E_5DE76EC8E499_.wvu.FilterData" localSheetId="0" hidden="1">'Primary Layout'!$A$15:$AF$108</definedName>
    <definedName name="Z_7472D3F8_8C3A_4002_B991_E65D697B6FD5_.wvu.FilterData" localSheetId="0" hidden="1">'Primary Layout'!$A$15:$AF$108</definedName>
    <definedName name="Z_75B0AEEA_ABD0_4B4A_8522_C0C2D215AC84_.wvu.FilterData" localSheetId="0" hidden="1">'Primary Layout'!$A$15:$AF$108</definedName>
    <definedName name="Z_778AB621_D035_4B1F_B7F5_22CF3AF4C3D8_.wvu.FilterData" localSheetId="0" hidden="1">'Primary Layout'!$A$15:$AF$108</definedName>
    <definedName name="Z_7C7C88BD_2E04_4D49_820A_400B34860E2F_.wvu.FilterData" localSheetId="0" hidden="1">'Primary Layout'!$A$15:$AF$108</definedName>
    <definedName name="Z_7CB45BCF_CF2A_49C2_A639_79D90D5A00EE_.wvu.FilterData" localSheetId="0" hidden="1">'Primary Layout'!$A$15:$AF$108</definedName>
    <definedName name="Z_861FCE4D_5B3C_4BC0_8285_EF2C8B114405_.wvu.FilterData" localSheetId="0" hidden="1">'Primary Layout'!$A$15:$AF$108</definedName>
    <definedName name="Z_8930965A_CF06_4C34_9581_D6B838FB0DC8_.wvu.FilterData" localSheetId="0" hidden="1">'Primary Layout'!$A$15:$AF$108</definedName>
    <definedName name="Z_8EFE1DF8_7F12_45B6_B42D_04A5DB0B1BD2_.wvu.FilterData" localSheetId="0" hidden="1">'Primary Layout'!$A$15:$AF$108</definedName>
    <definedName name="Z_9016680A_95F6_416B_B9EF_79AD9A7E14E1_.wvu.FilterData" localSheetId="0" hidden="1">'Primary Layout'!$A$15:$AF$108</definedName>
    <definedName name="Z_917FBFBC_7F94_463B_BA69_785FFA1DE57F_.wvu.FilterData" localSheetId="0" hidden="1">'Primary Layout'!$A$15:$AF$108</definedName>
    <definedName name="Z_986ECADE_3973_4EAA_938E_29FAF5E42C17_.wvu.FilterData" localSheetId="0" hidden="1">'Primary Layout'!$A$15:$AF$108</definedName>
    <definedName name="Z_9A899215_93F0_4AD1_8EAF_8A3E12FB2018_.wvu.FilterData" localSheetId="0" hidden="1">'Primary Layout'!$A$15:$AF$108</definedName>
    <definedName name="Z_9DF07CC8_0DB3_48F7_93AE_728B1D0DEFA6_.wvu.FilterData" localSheetId="0" hidden="1">'Primary Layout'!$A$15:$AF$108</definedName>
    <definedName name="Z_A7643CEE_B626_446E_AA6D_D6089BE7C10F_.wvu.FilterData" localSheetId="0" hidden="1">'Primary Layout'!$A$15:$AF$108</definedName>
    <definedName name="Z_AA561FF6_04CE_4F63_8BD6_8848AA2E136E_.wvu.FilterData" localSheetId="0" hidden="1">'Primary Layout'!$A$15:$AF$108</definedName>
    <definedName name="Z_ABED7E36_EF0A_478F_ADF6_FFDECDC58910_.wvu.FilterData" localSheetId="0" hidden="1">'Primary Layout'!$A$15:$AF$108</definedName>
    <definedName name="Z_ACA258F9_1331_4B8F_8DFD_DFE1394606D6_.wvu.FilterData" localSheetId="0" hidden="1">'Primary Layout'!$A$15:$AF$108</definedName>
    <definedName name="Z_ACDAA678_A81B_45C2_8727_E7C3E13CBA35_.wvu.FilterData" localSheetId="0" hidden="1">'Primary Layout'!$A$15:$AF$108</definedName>
    <definedName name="Z_B1AF8890_B96F_4DF1_8578_38C10AE865A9_.wvu.FilterData" localSheetId="0" hidden="1">'Primary Layout'!$A$15:$AF$108</definedName>
    <definedName name="Z_B3EA163A_11EF_48FC_9FB0_99E618B0304D_.wvu.FilterData" localSheetId="0" hidden="1">'Primary Layout'!$A$15:$AF$108</definedName>
    <definedName name="Z_BADFDC7D_0BE7_46D2_BC77_0EEE3EF3B266_.wvu.FilterData" localSheetId="0" hidden="1">'Primary Layout'!$A$15:$AF$108</definedName>
    <definedName name="Z_C39AAFF5_ED2C_4453_8379_BCB53E2B3CBF_.wvu.FilterData" localSheetId="0" hidden="1">'Primary Layout'!$A$15:$AF$108</definedName>
    <definedName name="Z_C708D40B_7CE5_49B4_A3BE_B3E76FC4105F_.wvu.FilterData" localSheetId="0" hidden="1">'Primary Layout'!$A$15:$AF$108</definedName>
    <definedName name="Z_C713462A_CA21_4A75_99A3_3DCC37171467_.wvu.FilterData" localSheetId="0" hidden="1">'Primary Layout'!$A$15:$AF$108</definedName>
    <definedName name="Z_CDC6FA3A_4AFB_4070_AC72_2B15267BDAD8_.wvu.FilterData" localSheetId="0" hidden="1">'Primary Layout'!$A$15:$AF$108</definedName>
    <definedName name="Z_D77ADCAB_5525_4264_80D1_39EB03D06534_.wvu.FilterData" localSheetId="0" hidden="1">'Primary Layout'!$A$15:$AF$108</definedName>
    <definedName name="Z_D8091C63_816E_4409_B7B8_896D885F934F_.wvu.FilterData" localSheetId="0" hidden="1">'Primary Layout'!$A$15:$AF$108</definedName>
    <definedName name="Z_D88287D3_038D_4107_8E7F_AF1256F3FF9A_.wvu.FilterData" localSheetId="0" hidden="1">'Primary Layout'!$A$15:$AF$108</definedName>
    <definedName name="Z_DC1199EB_E8E0_44B2_BA7C_5038DFB98D1E_.wvu.FilterData" localSheetId="0" hidden="1">'Primary Layout'!$A$15:$AF$108</definedName>
    <definedName name="Z_DE83B305_8103_4EDC_A0BF_7C412D1366B3_.wvu.FilterData" localSheetId="0" hidden="1">'Primary Layout'!$A$15:$AF$108</definedName>
    <definedName name="Z_DF52A053_78E6_4BB8_A44A_CC65520822F3_.wvu.FilterData" localSheetId="0" hidden="1">'Primary Layout'!$A$15:$AF$108</definedName>
    <definedName name="Z_E0A3C8C3_FF92_4253_B984_AF6CB09EDBC8_.wvu.FilterData" localSheetId="0" hidden="1">'Primary Layout'!$A$15:$AF$108</definedName>
    <definedName name="Z_E70F0ACE_6091_4C13_9328_4FDD2F4BD6DC_.wvu.FilterData" localSheetId="0" hidden="1">'Primary Layout'!$A$15:$AF$108</definedName>
    <definedName name="Z_E93BD279_1AF6_4D06_AE2B_CE6479FFE830_.wvu.FilterData" localSheetId="0" hidden="1">'Primary Layout'!$A$15:$AF$108</definedName>
    <definedName name="Z_EA98D647_23DE_4392_8F2F_AFBC04887623_.wvu.FilterData" localSheetId="0" hidden="1">'Primary Layout'!$A$15:$AF$108</definedName>
    <definedName name="Z_F248C645_CC97_4D5B_BDD1_8BAB841F9998_.wvu.FilterData" localSheetId="0" hidden="1">'Primary Layout'!$A$15:$AF$108</definedName>
    <definedName name="Z_F405070D_B0DC_4AD1_9851_4ACBDB7A4E54_.wvu.FilterData" localSheetId="0" hidden="1">'Primary Layout'!$A$15:$AF$108</definedName>
    <definedName name="Z_F500324E_F50A_49DE_B7B4_9AB7301BCA2A_.wvu.FilterData" localSheetId="0" hidden="1">'Primary Layout'!$A$15:$AF$108</definedName>
    <definedName name="Z_F791BDA1_656C_41CA_8B23_237EDD5AD597_.wvu.FilterData" localSheetId="0" hidden="1">'Primary Layout'!$A$15:$AF$108</definedName>
  </definedNames>
  <calcPr fullCalcOnLoad="1"/>
</workbook>
</file>

<file path=xl/sharedStrings.xml><?xml version="1.0" encoding="utf-8"?>
<sst xmlns="http://schemas.openxmlformats.org/spreadsheetml/2006/main" count="299" uniqueCount="173">
  <si>
    <t>Primary Layout Report Date:</t>
  </si>
  <si>
    <r>
      <t>Please list Securities in Cusip Order</t>
    </r>
    <r>
      <rPr>
        <b/>
        <u val="single"/>
        <sz val="12"/>
        <rFont val="Arial"/>
        <family val="2"/>
      </rPr>
      <t xml:space="preserve"> (Skip Rows Between Entries)</t>
    </r>
  </si>
  <si>
    <t>Year Included in Shareholders' Income</t>
  </si>
  <si>
    <t>Box 6</t>
  </si>
  <si>
    <t>Box 1a Total</t>
  </si>
  <si>
    <t>Box 1b Total</t>
  </si>
  <si>
    <t>Box 2a</t>
  </si>
  <si>
    <t>Box 2b</t>
  </si>
  <si>
    <t>Box 2c</t>
  </si>
  <si>
    <t>Box 2d</t>
  </si>
  <si>
    <t>Box 3</t>
  </si>
  <si>
    <t>Box 8</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</si>
  <si>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</si>
  <si>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</si>
  <si>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</si>
  <si>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</si>
  <si>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</si>
  <si>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</si>
  <si>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</si>
  <si>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</si>
  <si>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</si>
  <si>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</si>
  <si>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</si>
  <si>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</si>
  <si>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</si>
  <si>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</si>
  <si>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</si>
  <si>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</si>
  <si>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</si>
  <si>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</si>
  <si>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</si>
  <si>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</si>
  <si>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</si>
  <si>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</si>
  <si>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</si>
  <si>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</si>
  <si>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</si>
  <si>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</si>
  <si>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</si>
  <si>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</si>
  <si>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</si>
  <si>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</si>
  <si>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</si>
  <si>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</si>
  <si>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</si>
  <si>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</si>
  <si>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</si>
  <si>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</si>
  <si>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</si>
  <si>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</si>
  <si>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</si>
  <si>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</si>
  <si>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</si>
  <si>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</si>
  <si>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</si>
  <si>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</si>
  <si>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</si>
  <si>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</si>
  <si>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</si>
  <si>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</si>
  <si>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</si>
  <si>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</si>
  <si>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</si>
  <si>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</si>
  <si>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</si>
  <si>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</si>
  <si>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</si>
  <si>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</si>
  <si>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</si>
  <si>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</si>
  <si>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Percentage</t>
  </si>
  <si>
    <t>of AMT</t>
  </si>
  <si>
    <t>in Column 30</t>
  </si>
  <si>
    <t xml:space="preserve">CUSIP </t>
  </si>
  <si>
    <t>Number</t>
  </si>
  <si>
    <t>Change</t>
  </si>
  <si>
    <t>(M) or (Y)</t>
  </si>
  <si>
    <t>TARGET DELIVERY DATE: JANUARY 16, 2015</t>
  </si>
  <si>
    <t>Direxion All Cap Insider Sentiment Shares</t>
  </si>
  <si>
    <t>25459Y769</t>
  </si>
  <si>
    <t>KNOW</t>
  </si>
  <si>
    <t>Direxion Daily FTSE Europe Bull 3X Shares</t>
  </si>
  <si>
    <t>25459Y280</t>
  </si>
  <si>
    <t>EURL</t>
  </si>
  <si>
    <t>25459Y561</t>
  </si>
  <si>
    <t>JDST</t>
  </si>
  <si>
    <t>Direxion Daily Junior Gold Miners Index Bear 3X Shares</t>
  </si>
  <si>
    <t>25459Y611</t>
  </si>
  <si>
    <t>JNUG</t>
  </si>
  <si>
    <t>Direxion Daily Junior Gold Miners Index Bull 3X Shares</t>
  </si>
  <si>
    <t>Direxion Dynamic HY Bond Fund (Inv)</t>
  </si>
  <si>
    <t>PDHYX</t>
  </si>
  <si>
    <t xml:space="preserve">Direxion Dynamic VP HY Bond Fund </t>
  </si>
  <si>
    <t>25459Q303</t>
  </si>
  <si>
    <t>HCYIX</t>
  </si>
  <si>
    <t>HCYAX</t>
  </si>
  <si>
    <t xml:space="preserve">Direxion iBillionaire Index ETF </t>
  </si>
  <si>
    <t>25459Y264</t>
  </si>
  <si>
    <t>IBLN</t>
  </si>
  <si>
    <t>Direxion NASDAQ 100 Equal Weighted Index</t>
  </si>
  <si>
    <t>25459Y207</t>
  </si>
  <si>
    <t>QQQE</t>
  </si>
  <si>
    <t>Direxion S&amp;P 500 Volatility Response Shares</t>
  </si>
  <si>
    <t>25459Y728</t>
  </si>
  <si>
    <t>VSPY</t>
  </si>
  <si>
    <t>Direxion Zacks MLP High Income Shares</t>
  </si>
  <si>
    <t>25459Y298</t>
  </si>
  <si>
    <t>ZMLP</t>
  </si>
  <si>
    <t>Direxion Daily FTSE China Bull 3X Shares</t>
  </si>
  <si>
    <t>25459W771</t>
  </si>
  <si>
    <t>YINN</t>
  </si>
  <si>
    <t>Direxion Daily Russia Bull 3X Shares</t>
  </si>
  <si>
    <t>25459Y645</t>
  </si>
  <si>
    <t>RUSL</t>
  </si>
  <si>
    <t>Direxion Daily Small Cap Bull 3X Shares</t>
  </si>
  <si>
    <t>25459W847</t>
  </si>
  <si>
    <t>TNA</t>
  </si>
  <si>
    <t>Direxion Indexed CVT Strategy Fund (Inv)</t>
  </si>
  <si>
    <t>DXCBX</t>
  </si>
  <si>
    <t>Direxion Indexed Managed Futures Strategy Fund (A)</t>
  </si>
  <si>
    <t>DXMAX</t>
  </si>
  <si>
    <t>Direxion Indexed Managed Futures Strategy Fund (C)</t>
  </si>
  <si>
    <t>DXMCX</t>
  </si>
  <si>
    <t xml:space="preserve">Direxion Indexed Managed Futures Strategy Fund (Inst) </t>
  </si>
  <si>
    <t>DXMIX</t>
  </si>
  <si>
    <t>Direxion Monthly NASDAQ-100 Bull 2X Fund</t>
  </si>
  <si>
    <t>DXQLX</t>
  </si>
  <si>
    <t>Direxion Monthly S&amp;P 500 Bull 2X Fund</t>
  </si>
  <si>
    <t>DXSLX</t>
  </si>
  <si>
    <t>Direxion Monthly Small Cap Bull 2X Fund</t>
  </si>
  <si>
    <t>DXRLX</t>
  </si>
  <si>
    <t>Direxion Daily Semiconductor Bull 3X Shares</t>
  </si>
  <si>
    <t>25459W458</t>
  </si>
  <si>
    <t>SOXL</t>
  </si>
  <si>
    <t>Direxion/Wilshire Dynamic Fund (A)</t>
  </si>
  <si>
    <t>Direxion/Wilshire Dynamic Fund (C)</t>
  </si>
  <si>
    <t>DXDWX</t>
  </si>
  <si>
    <t>DXWCX</t>
  </si>
  <si>
    <t>R</t>
  </si>
  <si>
    <t>Y</t>
  </si>
  <si>
    <t>56166Y610</t>
  </si>
  <si>
    <t>56166Y628</t>
  </si>
  <si>
    <t>Hilton Yield Plus Fund Institutional Class **</t>
  </si>
  <si>
    <t>Direxion Hilton Tactical Income Fund Institutional Class **</t>
  </si>
  <si>
    <t>Hilton Yield Plus Fund Fund Investor Class **</t>
  </si>
  <si>
    <t>Direxion Hilton Tactical Income Fund Investor Class **</t>
  </si>
  <si>
    <t>Direxion All Cap Insider Sentiment Shares Total</t>
  </si>
  <si>
    <t>Direxion Daily FTSE China Bull 3X Shares Total</t>
  </si>
  <si>
    <t>Direxion Daily FTSE Europe Bull 3X Shares Total</t>
  </si>
  <si>
    <t>Direxion Daily Junior Gold Miners Index Bear 3X Shares Total</t>
  </si>
  <si>
    <t>Direxion Daily Junior Gold Miners Index Bull 3X Shares Total</t>
  </si>
  <si>
    <t>Direxion Daily Russia Bull 3X Shares Total</t>
  </si>
  <si>
    <t>Direxion Daily Semiconductor Bull 3X Shares Total</t>
  </si>
  <si>
    <t>Direxion Daily Small Cap Bull 3X Shares Total</t>
  </si>
  <si>
    <t>Direxion Dynamic HY Bond Fund (Inv) Total</t>
  </si>
  <si>
    <t>Direxion Dynamic VP HY Bond Fund  Total</t>
  </si>
  <si>
    <t>Hilton Yield Plus Fund Institutional Class ** Total</t>
  </si>
  <si>
    <t>Direxion Hilton Tactical Income Fund Institutional Class ** Total</t>
  </si>
  <si>
    <t>Hilton Yield Plus Fund Fund Investor Class ** Total</t>
  </si>
  <si>
    <t>Direxion Hilton Tactical Income Fund Investor Class ** Total</t>
  </si>
  <si>
    <t>Direxion iBillionaire Index ETF  Total</t>
  </si>
  <si>
    <t>Direxion Indexed CVT Strategy Fund (Inv) Total</t>
  </si>
  <si>
    <t>Direxion Indexed Managed Futures Strategy Fund (A) Total</t>
  </si>
  <si>
    <t>Direxion Indexed Managed Futures Strategy Fund (C) Total</t>
  </si>
  <si>
    <t>Direxion Indexed Managed Futures Strategy Fund (Inst)  Total</t>
  </si>
  <si>
    <t>Direxion Monthly NASDAQ-100 Bull 2X Fund Total</t>
  </si>
  <si>
    <t>Direxion Monthly S&amp;P 500 Bull 2X Fund Total</t>
  </si>
  <si>
    <t>Direxion Monthly Small Cap Bull 2X Fund Total</t>
  </si>
  <si>
    <t>Direxion NASDAQ 100 Equal Weighted Index Total</t>
  </si>
  <si>
    <t>Direxion S&amp;P 500 Volatility Response Shares Total</t>
  </si>
  <si>
    <t>Direxion Zacks MLP High Income Shares Total</t>
  </si>
  <si>
    <t>Direxion/Wilshire Dynamic Fund (A) Total</t>
  </si>
  <si>
    <t>Direxion/Wilshire Dynamic Fund (C) Total</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</si>
</sst>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409]dddd\,\ mmmm\ dd\,\ yyyy"/>
    <numFmt numFmtId="166" formatCode="0.0"/>
    <numFmt numFmtId="167" formatCode="0.000"/>
    <numFmt numFmtId="168" formatCode="0.0000"/>
    <numFmt numFmtId="169" formatCode="0.00000"/>
    <numFmt numFmtId="170" formatCode="0.000000"/>
    <numFmt numFmtId="171" formatCode="0.0000000"/>
    <numFmt numFmtId="172" formatCode="mm/dd/yyyy"/>
    <numFmt numFmtId="173" formatCode="0.000000000"/>
    <numFmt numFmtId="174" formatCode="_(* #,##0.00000000_);_(* \(#,##0.00000000\);_(* &quot;-&quot;??_);_(@_)"/>
    <numFmt numFmtId="175" formatCode="_(* #,##0.000000000_);_(* \(#,##0.000000000\);_(* &quot;-&quot;??_);_(@_)"/>
    <numFmt numFmtId="176" formatCode="??????"/>
    <numFmt numFmtId="177" formatCode="??????????"/>
    <numFmt numFmtId="178" formatCode="?,???,??0.00"/>
    <numFmt numFmtId="179" formatCode="\(??,??0.00\);\(??,??0.00\)"/>
    <numFmt numFmtId="180" formatCode="?,??0.00"/>
    <numFmt numFmtId="181" formatCode="??,??0.00"/>
    <numFmt numFmtId="182" formatCode="\(?,??0.00\);\(?,??0.00\)"/>
    <numFmt numFmtId="183" formatCode="???,???,??0.00"/>
    <numFmt numFmtId="184" formatCode="??0.00"/>
    <numFmt numFmtId="185" formatCode="???,??0.00"/>
    <numFmt numFmtId="186" formatCode="\(?,???,??0.00\);\(?,???,??0.00\)"/>
    <numFmt numFmtId="187" formatCode="??,???,??0.00"/>
    <numFmt numFmtId="188" formatCode="\(?0.00\);\(?0.00\)"/>
    <numFmt numFmtId="189" formatCode="\(0.00\);\(0.00\)"/>
    <numFmt numFmtId="190" formatCode="?0.00"/>
    <numFmt numFmtId="191" formatCode="\(???,???,??0.00\);\(???,???,??0.00\)"/>
    <numFmt numFmtId="192" formatCode="\(??,???,??0.00\);\(??,???,??0.00\)"/>
    <numFmt numFmtId="193" formatCode="\(???,??0.00\);\(???,??0.00\)"/>
    <numFmt numFmtId="194" formatCode="??0.000"/>
    <numFmt numFmtId="195" formatCode="\(?,??0.000\);\(?,??0.000\)"/>
    <numFmt numFmtId="196" formatCode="??,???,??0.000"/>
    <numFmt numFmtId="197" formatCode="?,??0.000"/>
    <numFmt numFmtId="198" formatCode="\(??0.000\);\(??0.000\)"/>
    <numFmt numFmtId="199" formatCode="#,##0.0000_);\(#,##0.0000\)"/>
    <numFmt numFmtId="200" formatCode="#,##0.00000000_);\(#,##0.00000000\)"/>
    <numFmt numFmtId="201" formatCode="_(* #,##0.00000000_);_(* \(#,##0.00000000\);_(* &quot;-&quot;????????_);_(@_)"/>
    <numFmt numFmtId="202" formatCode="_(* #,##0.00000_);_(* \(#,##0.00000\);_(* &quot;-&quot;?????_);_(@_)"/>
    <numFmt numFmtId="203" formatCode="_(* #,##0.000_);_(* \(#,##0.000\);_(* &quot;-&quot;??_);_(@_)"/>
    <numFmt numFmtId="204" formatCode="_(* #,##0.0000_);_(* \(#,##0.0000\);_(* &quot;-&quot;??_);_(@_)"/>
    <numFmt numFmtId="205" formatCode="_(* #,##0.00000_);_(* \(#,##0.00000\);_(* &quot;-&quot;??_);_(@_)"/>
    <numFmt numFmtId="206" formatCode="_(* #,##0.000000_);_(* \(#,##0.000000\);_(* &quot;-&quot;??_);_(@_)"/>
    <numFmt numFmtId="207" formatCode="_(* #,##0.0000000_);_(* \(#,##0.0000000\);_(* &quot;-&quot;??_);_(@_)"/>
    <numFmt numFmtId="208" formatCode="0.000000000000000000"/>
    <numFmt numFmtId="209" formatCode="0.0%"/>
    <numFmt numFmtId="210" formatCode="0.000%"/>
    <numFmt numFmtId="211" formatCode="0.0000%"/>
    <numFmt numFmtId="212" formatCode="0.00000%"/>
    <numFmt numFmtId="213" formatCode="0.000000%"/>
    <numFmt numFmtId="214" formatCode="0.0000000%"/>
  </numFmts>
  <fonts count="47">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1" fillId="0" borderId="0" xfId="0"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horizontal="center"/>
    </xf>
    <xf numFmtId="0" fontId="8" fillId="0" borderId="0" xfId="0" applyFont="1" applyFill="1" applyBorder="1" applyAlignment="1">
      <alignment horizontal="center"/>
    </xf>
    <xf numFmtId="0" fontId="1" fillId="0" borderId="11" xfId="0" applyFont="1" applyFill="1" applyBorder="1" applyAlignment="1">
      <alignment horizontal="center"/>
    </xf>
    <xf numFmtId="0" fontId="8" fillId="0" borderId="11" xfId="0" applyFont="1" applyFill="1" applyBorder="1" applyAlignment="1">
      <alignment horizontal="center"/>
    </xf>
    <xf numFmtId="0" fontId="1" fillId="0" borderId="12" xfId="0" applyFont="1" applyFill="1" applyBorder="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xf>
    <xf numFmtId="0" fontId="1" fillId="0" borderId="0" xfId="0" applyFont="1" applyFill="1" applyAlignment="1">
      <alignment horizontal="left"/>
    </xf>
    <xf numFmtId="14" fontId="0" fillId="0" borderId="13" xfId="0" applyNumberFormat="1" applyFill="1" applyBorder="1" applyAlignment="1">
      <alignment horizontal="left"/>
    </xf>
    <xf numFmtId="0" fontId="0"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horizontal="center"/>
    </xf>
    <xf numFmtId="0" fontId="3" fillId="0" borderId="0" xfId="0" applyFont="1" applyFill="1" applyAlignment="1">
      <alignment horizontal="left" vertical="top" wrapText="1"/>
    </xf>
    <xf numFmtId="0" fontId="0" fillId="0" borderId="0" xfId="0" applyFill="1" applyAlignment="1">
      <alignment wrapText="1"/>
    </xf>
    <xf numFmtId="0" fontId="4" fillId="0" borderId="0" xfId="0" applyFont="1" applyFill="1" applyBorder="1" applyAlignment="1">
      <alignment horizontal="center"/>
    </xf>
    <xf numFmtId="0" fontId="0" fillId="0" borderId="14" xfId="0" applyFont="1" applyFill="1" applyBorder="1" applyAlignment="1">
      <alignment horizontal="center"/>
    </xf>
    <xf numFmtId="0" fontId="0" fillId="0" borderId="14"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0" fillId="0" borderId="0" xfId="0"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1" fillId="0" borderId="18" xfId="0" applyFont="1" applyFill="1" applyBorder="1" applyAlignment="1">
      <alignment horizontal="center"/>
    </xf>
    <xf numFmtId="0" fontId="0" fillId="0" borderId="0" xfId="0" applyFill="1" applyBorder="1" applyAlignment="1">
      <alignment horizontal="left"/>
    </xf>
    <xf numFmtId="0" fontId="8" fillId="0" borderId="12" xfId="0" applyFont="1" applyFill="1" applyBorder="1" applyAlignment="1">
      <alignment horizontal="center"/>
    </xf>
    <xf numFmtId="0" fontId="1" fillId="0" borderId="0" xfId="0" applyFont="1" applyFill="1" applyBorder="1" applyAlignment="1">
      <alignment/>
    </xf>
    <xf numFmtId="0" fontId="9" fillId="0" borderId="0" xfId="0" applyFont="1" applyFill="1" applyBorder="1" applyAlignment="1">
      <alignment horizontal="center"/>
    </xf>
    <xf numFmtId="0" fontId="8" fillId="0" borderId="10" xfId="0" applyFont="1" applyFill="1" applyBorder="1" applyAlignment="1">
      <alignment horizontal="left"/>
    </xf>
    <xf numFmtId="0" fontId="7" fillId="0" borderId="17" xfId="0" applyFont="1" applyFill="1" applyBorder="1" applyAlignment="1">
      <alignment horizontal="center"/>
    </xf>
    <xf numFmtId="0" fontId="0" fillId="0" borderId="17" xfId="0" applyFill="1" applyBorder="1" applyAlignment="1">
      <alignment/>
    </xf>
    <xf numFmtId="0" fontId="7" fillId="0" borderId="17" xfId="0" applyFont="1" applyFill="1" applyBorder="1" applyAlignment="1">
      <alignment/>
    </xf>
    <xf numFmtId="0" fontId="7" fillId="0" borderId="12" xfId="0" applyFont="1" applyFill="1" applyBorder="1" applyAlignment="1">
      <alignment horizontal="center"/>
    </xf>
    <xf numFmtId="0" fontId="7" fillId="0" borderId="18" xfId="0" applyFont="1" applyFill="1" applyBorder="1" applyAlignment="1">
      <alignment horizontal="center"/>
    </xf>
    <xf numFmtId="9" fontId="8" fillId="0" borderId="10" xfId="0" applyNumberFormat="1" applyFont="1" applyFill="1" applyBorder="1" applyAlignment="1" quotePrefix="1">
      <alignment horizontal="center"/>
    </xf>
    <xf numFmtId="0" fontId="8" fillId="0" borderId="0" xfId="0" applyFont="1" applyFill="1" applyAlignment="1">
      <alignment horizontal="center"/>
    </xf>
    <xf numFmtId="164" fontId="12" fillId="0" borderId="0" xfId="0" applyNumberFormat="1" applyFont="1" applyFill="1" applyAlignment="1">
      <alignment/>
    </xf>
    <xf numFmtId="0" fontId="13" fillId="0" borderId="0" xfId="56" applyFont="1" applyFill="1">
      <alignment/>
      <protection/>
    </xf>
    <xf numFmtId="0" fontId="13" fillId="0" borderId="0" xfId="56" applyFont="1" applyFill="1" applyAlignment="1">
      <alignment horizontal="left"/>
      <protection/>
    </xf>
    <xf numFmtId="14" fontId="13" fillId="0" borderId="0" xfId="56" applyNumberFormat="1" applyFont="1" applyFill="1">
      <alignment/>
      <protection/>
    </xf>
    <xf numFmtId="164" fontId="13" fillId="0" borderId="0" xfId="56" applyNumberFormat="1" applyFont="1" applyFill="1">
      <alignment/>
      <protection/>
    </xf>
    <xf numFmtId="169" fontId="13" fillId="0" borderId="0" xfId="56" applyNumberFormat="1" applyFont="1" applyFill="1">
      <alignment/>
      <protection/>
    </xf>
    <xf numFmtId="0" fontId="13" fillId="0" borderId="0" xfId="0" applyFont="1" applyFill="1" applyAlignment="1">
      <alignment/>
    </xf>
    <xf numFmtId="164" fontId="13" fillId="0" borderId="0" xfId="0" applyNumberFormat="1" applyFont="1" applyFill="1" applyAlignment="1">
      <alignment/>
    </xf>
    <xf numFmtId="169" fontId="13" fillId="0" borderId="0" xfId="0" applyNumberFormat="1" applyFont="1" applyFill="1" applyAlignment="1">
      <alignment/>
    </xf>
    <xf numFmtId="0" fontId="7" fillId="0" borderId="0" xfId="0" applyFont="1" applyFill="1" applyBorder="1" applyAlignment="1">
      <alignment horizontal="center"/>
    </xf>
    <xf numFmtId="0" fontId="8" fillId="0" borderId="0" xfId="0" applyFont="1" applyFill="1" applyBorder="1" applyAlignment="1">
      <alignment horizontal="left"/>
    </xf>
    <xf numFmtId="0" fontId="7" fillId="0" borderId="0" xfId="0" applyFont="1" applyFill="1" applyBorder="1" applyAlignment="1">
      <alignment/>
    </xf>
    <xf numFmtId="0" fontId="0" fillId="0" borderId="0" xfId="0" applyFill="1" applyBorder="1" applyAlignment="1">
      <alignment/>
    </xf>
    <xf numFmtId="0" fontId="30" fillId="0" borderId="0" xfId="56" applyFont="1" applyFill="1">
      <alignment/>
      <protection/>
    </xf>
    <xf numFmtId="0" fontId="30" fillId="0" borderId="0" xfId="56" applyFont="1" applyFill="1" applyAlignment="1">
      <alignment horizontal="left"/>
      <protection/>
    </xf>
    <xf numFmtId="14" fontId="30" fillId="0" borderId="0" xfId="56" applyNumberFormat="1" applyFont="1" applyFill="1">
      <alignment/>
      <protection/>
    </xf>
    <xf numFmtId="164" fontId="30" fillId="0" borderId="0" xfId="56" applyNumberFormat="1" applyFont="1" applyFill="1">
      <alignment/>
      <protection/>
    </xf>
    <xf numFmtId="169" fontId="30" fillId="0" borderId="0" xfId="56" applyNumberFormat="1" applyFont="1" applyFill="1">
      <alignment/>
      <protection/>
    </xf>
    <xf numFmtId="9" fontId="8" fillId="0" borderId="0" xfId="0" applyNumberFormat="1" applyFont="1" applyFill="1" applyBorder="1" applyAlignment="1" quotePrefix="1">
      <alignment horizontal="center"/>
    </xf>
    <xf numFmtId="0" fontId="45" fillId="0" borderId="0" xfId="56" applyFont="1" applyFill="1">
      <alignment/>
      <protection/>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wrapText="1"/>
    </xf>
    <xf numFmtId="0" fontId="5" fillId="0" borderId="10" xfId="0" applyFont="1" applyFill="1" applyBorder="1" applyAlignment="1">
      <alignment horizontal="left"/>
    </xf>
    <xf numFmtId="0" fontId="0" fillId="0" borderId="10" xfId="0" applyFill="1" applyBorder="1" applyAlignment="1">
      <alignment/>
    </xf>
    <xf numFmtId="0" fontId="7" fillId="0" borderId="19" xfId="0" applyFont="1"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F108"/>
  <sheetViews>
    <sheetView tabSelected="1" zoomScale="85" zoomScaleNormal="85" workbookViewId="0" topLeftCell="A1">
      <pane ySplit="15" topLeftCell="A16" activePane="bottomLeft" state="frozen"/>
      <selection pane="topLeft" activeCell="A1" sqref="A1"/>
      <selection pane="bottomLeft" activeCell="A109" sqref="A109:IV2242"/>
    </sheetView>
  </sheetViews>
  <sheetFormatPr defaultColWidth="9.140625" defaultRowHeight="12.75" outlineLevelRow="2"/>
  <cols>
    <col min="1" max="1" width="54.8515625" style="8" customWidth="1"/>
    <col min="2" max="2" width="10.421875" style="10" customWidth="1"/>
    <col min="3" max="6" width="9.140625" style="8" customWidth="1"/>
    <col min="7" max="7" width="16.57421875" style="8" customWidth="1"/>
    <col min="8" max="8" width="11.421875" style="8" customWidth="1"/>
    <col min="9" max="9" width="14.8515625" style="8" customWidth="1"/>
    <col min="10" max="10" width="16.7109375" style="8" customWidth="1"/>
    <col min="11" max="11" width="11.28125" style="8" customWidth="1"/>
    <col min="12" max="12" width="11.00390625" style="8" customWidth="1"/>
    <col min="13" max="13" width="20.00390625" style="8" customWidth="1"/>
    <col min="14" max="14" width="14.8515625" style="8" customWidth="1"/>
    <col min="15" max="20" width="13.8515625" style="8" customWidth="1"/>
    <col min="21" max="21" width="17.57421875" style="8" customWidth="1"/>
    <col min="22" max="22" width="14.8515625" style="8" customWidth="1"/>
    <col min="23" max="23" width="9.57421875" style="8" bestFit="1" customWidth="1"/>
    <col min="24" max="24" width="12.57421875" style="8" customWidth="1"/>
    <col min="25" max="25" width="12.8515625" style="8" customWidth="1"/>
    <col min="26" max="26" width="15.28125" style="8" customWidth="1"/>
    <col min="27" max="27" width="14.140625" style="8" customWidth="1"/>
    <col min="28" max="29" width="11.28125" style="8" customWidth="1"/>
    <col min="30" max="30" width="15.7109375" style="8" customWidth="1"/>
    <col min="31" max="31" width="13.7109375" style="8" customWidth="1"/>
    <col min="32" max="32" width="12.7109375" style="8" customWidth="1"/>
    <col min="33" max="16384" width="9.140625" style="8" customWidth="1"/>
  </cols>
  <sheetData>
    <row r="3" spans="1:30" ht="13.5" thickBot="1">
      <c r="A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ht="18.75" thickBot="1">
      <c r="A4" s="11" t="s">
        <v>0</v>
      </c>
      <c r="B4" s="12">
        <v>42020</v>
      </c>
      <c r="C4" s="13"/>
      <c r="D4" s="14" t="s">
        <v>77</v>
      </c>
      <c r="E4" s="15"/>
      <c r="G4" s="13"/>
      <c r="H4" s="13"/>
      <c r="I4" s="13"/>
      <c r="Q4" s="13"/>
      <c r="R4" s="13"/>
      <c r="S4" s="13"/>
      <c r="T4" s="13"/>
      <c r="U4" s="13"/>
      <c r="V4" s="13"/>
      <c r="W4" s="13"/>
      <c r="X4" s="13"/>
      <c r="Y4" s="13"/>
      <c r="Z4" s="13"/>
      <c r="AA4" s="13"/>
      <c r="AB4" s="13"/>
      <c r="AC4" s="13"/>
      <c r="AD4" s="13"/>
    </row>
    <row r="5" spans="1:30" ht="12.75">
      <c r="A5" s="9"/>
      <c r="C5" s="13"/>
      <c r="D5" s="13"/>
      <c r="E5" s="13"/>
      <c r="F5" s="13"/>
      <c r="G5" s="13"/>
      <c r="H5" s="13"/>
      <c r="I5" s="13"/>
      <c r="Q5" s="13"/>
      <c r="R5" s="13"/>
      <c r="S5" s="13"/>
      <c r="T5" s="13"/>
      <c r="U5" s="13"/>
      <c r="V5" s="13"/>
      <c r="W5" s="13"/>
      <c r="X5" s="13"/>
      <c r="Y5" s="13"/>
      <c r="Z5" s="13"/>
      <c r="AA5" s="13"/>
      <c r="AB5" s="13"/>
      <c r="AC5" s="13"/>
      <c r="AD5" s="13"/>
    </row>
    <row r="6" spans="1:30" ht="12.75">
      <c r="A6" s="61" t="s">
        <v>69</v>
      </c>
      <c r="B6" s="62"/>
      <c r="C6" s="62"/>
      <c r="D6" s="62"/>
      <c r="E6" s="62"/>
      <c r="F6" s="62"/>
      <c r="G6" s="62"/>
      <c r="H6" s="62"/>
      <c r="I6" s="62"/>
      <c r="J6" s="62"/>
      <c r="K6" s="63"/>
      <c r="L6" s="63"/>
      <c r="M6" s="63"/>
      <c r="N6" s="17"/>
      <c r="O6" s="17"/>
      <c r="P6" s="17"/>
      <c r="Q6" s="13"/>
      <c r="R6" s="13"/>
      <c r="S6" s="13"/>
      <c r="T6" s="13"/>
      <c r="U6" s="13"/>
      <c r="V6" s="13"/>
      <c r="W6" s="13"/>
      <c r="X6" s="13"/>
      <c r="Y6" s="13"/>
      <c r="Z6" s="13"/>
      <c r="AA6" s="13"/>
      <c r="AB6" s="13"/>
      <c r="AC6" s="13"/>
      <c r="AD6" s="13"/>
    </row>
    <row r="7" spans="1:30" ht="12.75">
      <c r="A7" s="62"/>
      <c r="B7" s="62"/>
      <c r="C7" s="62"/>
      <c r="D7" s="62"/>
      <c r="E7" s="62"/>
      <c r="F7" s="62"/>
      <c r="G7" s="62"/>
      <c r="H7" s="62"/>
      <c r="I7" s="62"/>
      <c r="J7" s="62"/>
      <c r="K7" s="63"/>
      <c r="L7" s="63"/>
      <c r="M7" s="63"/>
      <c r="N7" s="17"/>
      <c r="O7" s="17"/>
      <c r="P7" s="17"/>
      <c r="Q7" s="9"/>
      <c r="R7" s="9"/>
      <c r="S7" s="9"/>
      <c r="T7" s="9"/>
      <c r="U7" s="9"/>
      <c r="V7" s="9"/>
      <c r="W7" s="9"/>
      <c r="X7" s="9"/>
      <c r="Y7" s="9"/>
      <c r="Z7" s="13"/>
      <c r="AA7" s="13"/>
      <c r="AB7" s="13"/>
      <c r="AC7" s="13"/>
      <c r="AD7" s="13"/>
    </row>
    <row r="8" spans="1:30" ht="39" customHeight="1">
      <c r="A8" s="62"/>
      <c r="B8" s="62"/>
      <c r="C8" s="62"/>
      <c r="D8" s="62"/>
      <c r="E8" s="62"/>
      <c r="F8" s="62"/>
      <c r="G8" s="62"/>
      <c r="H8" s="62"/>
      <c r="I8" s="62"/>
      <c r="J8" s="62"/>
      <c r="K8" s="63"/>
      <c r="L8" s="63"/>
      <c r="M8" s="63"/>
      <c r="N8" s="17"/>
      <c r="O8" s="17"/>
      <c r="P8" s="17"/>
      <c r="Q8" s="13"/>
      <c r="R8" s="13"/>
      <c r="S8" s="13"/>
      <c r="T8" s="13"/>
      <c r="U8" s="13"/>
      <c r="V8" s="13"/>
      <c r="W8" s="13"/>
      <c r="X8" s="13"/>
      <c r="Y8" s="13"/>
      <c r="Z8" s="13"/>
      <c r="AA8" s="13"/>
      <c r="AB8" s="13"/>
      <c r="AC8" s="13"/>
      <c r="AD8" s="13"/>
    </row>
    <row r="9" spans="1:30" ht="12.75">
      <c r="A9" s="16"/>
      <c r="B9" s="16"/>
      <c r="C9" s="16"/>
      <c r="D9" s="16"/>
      <c r="E9" s="16"/>
      <c r="F9" s="16"/>
      <c r="G9" s="16"/>
      <c r="H9" s="16"/>
      <c r="I9" s="16"/>
      <c r="J9" s="16"/>
      <c r="K9" s="13"/>
      <c r="L9" s="13"/>
      <c r="M9" s="18"/>
      <c r="N9" s="18"/>
      <c r="O9" s="18"/>
      <c r="P9" s="18"/>
      <c r="Q9" s="13"/>
      <c r="R9" s="13"/>
      <c r="S9" s="13"/>
      <c r="T9" s="13"/>
      <c r="U9" s="13"/>
      <c r="V9" s="13"/>
      <c r="W9" s="13"/>
      <c r="X9" s="13"/>
      <c r="Y9" s="13"/>
      <c r="Z9" s="13"/>
      <c r="AA9" s="13"/>
      <c r="AB9" s="13"/>
      <c r="AC9" s="13"/>
      <c r="AD9" s="13"/>
    </row>
    <row r="10" spans="1:30" ht="18">
      <c r="A10" s="64" t="s">
        <v>1</v>
      </c>
      <c r="B10" s="65"/>
      <c r="C10" s="65"/>
      <c r="D10" s="65"/>
      <c r="E10" s="65"/>
      <c r="F10" s="65"/>
      <c r="G10" s="65"/>
      <c r="H10" s="65"/>
      <c r="I10" s="65"/>
      <c r="J10" s="65"/>
      <c r="K10" s="18"/>
      <c r="L10" s="18"/>
      <c r="M10" s="18"/>
      <c r="N10" s="18"/>
      <c r="O10" s="18"/>
      <c r="P10" s="18"/>
      <c r="Q10" s="18"/>
      <c r="R10" s="18"/>
      <c r="S10" s="18"/>
      <c r="T10" s="18"/>
      <c r="U10" s="18"/>
      <c r="V10" s="18"/>
      <c r="W10" s="18"/>
      <c r="X10" s="18"/>
      <c r="Y10" s="18"/>
      <c r="Z10" s="18"/>
      <c r="AA10" s="18"/>
      <c r="AB10" s="18"/>
      <c r="AC10" s="18"/>
      <c r="AD10" s="18"/>
    </row>
    <row r="11" spans="1:32" ht="12.75">
      <c r="A11" s="19">
        <v>1</v>
      </c>
      <c r="B11" s="20">
        <v>2</v>
      </c>
      <c r="C11" s="19">
        <v>3</v>
      </c>
      <c r="D11" s="19">
        <v>4</v>
      </c>
      <c r="E11" s="19">
        <f>D11+1</f>
        <v>5</v>
      </c>
      <c r="F11" s="19">
        <f aca="true" t="shared" si="0" ref="F11:AD11">E11+1</f>
        <v>6</v>
      </c>
      <c r="G11" s="19">
        <f t="shared" si="0"/>
        <v>7</v>
      </c>
      <c r="H11" s="19">
        <f t="shared" si="0"/>
        <v>8</v>
      </c>
      <c r="I11" s="19">
        <f>H11+1</f>
        <v>9</v>
      </c>
      <c r="J11" s="19">
        <f t="shared" si="0"/>
        <v>10</v>
      </c>
      <c r="K11" s="19">
        <f t="shared" si="0"/>
        <v>11</v>
      </c>
      <c r="L11" s="19">
        <f t="shared" si="0"/>
        <v>12</v>
      </c>
      <c r="M11" s="19">
        <f t="shared" si="0"/>
        <v>13</v>
      </c>
      <c r="N11" s="19">
        <v>14</v>
      </c>
      <c r="O11" s="19">
        <v>15</v>
      </c>
      <c r="P11" s="19">
        <v>16</v>
      </c>
      <c r="Q11" s="19">
        <v>17</v>
      </c>
      <c r="R11" s="19">
        <v>18</v>
      </c>
      <c r="S11" s="19">
        <v>19</v>
      </c>
      <c r="T11" s="19">
        <v>20</v>
      </c>
      <c r="U11" s="19">
        <v>21</v>
      </c>
      <c r="V11" s="19">
        <f t="shared" si="0"/>
        <v>22</v>
      </c>
      <c r="W11" s="19">
        <f t="shared" si="0"/>
        <v>23</v>
      </c>
      <c r="X11" s="19">
        <f t="shared" si="0"/>
        <v>24</v>
      </c>
      <c r="Y11" s="19">
        <f t="shared" si="0"/>
        <v>25</v>
      </c>
      <c r="Z11" s="19">
        <f t="shared" si="0"/>
        <v>26</v>
      </c>
      <c r="AA11" s="19">
        <f t="shared" si="0"/>
        <v>27</v>
      </c>
      <c r="AB11" s="19">
        <f t="shared" si="0"/>
        <v>28</v>
      </c>
      <c r="AC11" s="19">
        <f t="shared" si="0"/>
        <v>29</v>
      </c>
      <c r="AD11" s="19">
        <f t="shared" si="0"/>
        <v>30</v>
      </c>
      <c r="AE11" s="19">
        <f>AD11+1</f>
        <v>31</v>
      </c>
      <c r="AF11" s="19">
        <v>32</v>
      </c>
    </row>
    <row r="12" spans="1:32" ht="12.75">
      <c r="A12" s="21"/>
      <c r="B12" s="22"/>
      <c r="C12" s="1"/>
      <c r="D12" s="23"/>
      <c r="E12" s="23"/>
      <c r="F12" s="23"/>
      <c r="G12" s="1"/>
      <c r="H12" s="1"/>
      <c r="I12" s="5"/>
      <c r="J12" s="5" t="s">
        <v>14</v>
      </c>
      <c r="K12" s="66" t="s">
        <v>2</v>
      </c>
      <c r="L12" s="67"/>
      <c r="M12" s="68"/>
      <c r="N12" s="24"/>
      <c r="O12" s="1" t="s">
        <v>59</v>
      </c>
      <c r="P12" s="24"/>
      <c r="Q12" s="25" t="s">
        <v>4</v>
      </c>
      <c r="R12" s="6"/>
      <c r="S12" s="6" t="s">
        <v>61</v>
      </c>
      <c r="T12" s="6"/>
      <c r="U12" s="6" t="s">
        <v>5</v>
      </c>
      <c r="V12" s="26" t="s">
        <v>6</v>
      </c>
      <c r="W12" s="27" t="s">
        <v>7</v>
      </c>
      <c r="X12" s="27" t="s">
        <v>8</v>
      </c>
      <c r="Y12" s="27" t="s">
        <v>9</v>
      </c>
      <c r="Z12" s="27" t="s">
        <v>10</v>
      </c>
      <c r="AA12" s="27" t="s">
        <v>3</v>
      </c>
      <c r="AB12" s="27" t="s">
        <v>11</v>
      </c>
      <c r="AC12" s="27" t="s">
        <v>12</v>
      </c>
      <c r="AD12" s="1"/>
      <c r="AF12" s="5" t="s">
        <v>73</v>
      </c>
    </row>
    <row r="13" spans="1:32" ht="12.75">
      <c r="A13" s="28" t="s">
        <v>13</v>
      </c>
      <c r="B13" s="22"/>
      <c r="C13" s="1"/>
      <c r="D13" s="1"/>
      <c r="E13" s="1"/>
      <c r="F13" s="1"/>
      <c r="G13" s="2"/>
      <c r="H13" s="2"/>
      <c r="I13" s="5"/>
      <c r="J13" s="5" t="s">
        <v>28</v>
      </c>
      <c r="K13" s="1">
        <v>2013</v>
      </c>
      <c r="L13" s="7">
        <v>2015</v>
      </c>
      <c r="M13" s="7">
        <v>2014</v>
      </c>
      <c r="N13" s="29"/>
      <c r="O13" s="29"/>
      <c r="P13" s="1" t="s">
        <v>15</v>
      </c>
      <c r="Q13" s="7" t="s">
        <v>32</v>
      </c>
      <c r="R13" s="1" t="s">
        <v>33</v>
      </c>
      <c r="S13" s="1" t="s">
        <v>33</v>
      </c>
      <c r="T13" s="1" t="s">
        <v>33</v>
      </c>
      <c r="U13" s="7" t="s">
        <v>64</v>
      </c>
      <c r="V13" s="23" t="s">
        <v>34</v>
      </c>
      <c r="W13" s="1" t="s">
        <v>16</v>
      </c>
      <c r="X13" s="23"/>
      <c r="Z13" s="23"/>
      <c r="AA13" s="1" t="s">
        <v>15</v>
      </c>
      <c r="AB13" s="1" t="s">
        <v>17</v>
      </c>
      <c r="AC13" s="1" t="s">
        <v>18</v>
      </c>
      <c r="AD13" s="1" t="s">
        <v>19</v>
      </c>
      <c r="AE13" s="1" t="s">
        <v>70</v>
      </c>
      <c r="AF13" s="5" t="s">
        <v>74</v>
      </c>
    </row>
    <row r="14" spans="1:32" ht="12.75">
      <c r="A14" s="1" t="s">
        <v>20</v>
      </c>
      <c r="B14" s="22"/>
      <c r="C14" s="1" t="s">
        <v>21</v>
      </c>
      <c r="D14" s="1" t="s">
        <v>22</v>
      </c>
      <c r="E14" s="1" t="s">
        <v>23</v>
      </c>
      <c r="F14" s="1" t="s">
        <v>24</v>
      </c>
      <c r="G14" s="1" t="s">
        <v>25</v>
      </c>
      <c r="H14" s="1" t="s">
        <v>26</v>
      </c>
      <c r="I14" s="5" t="s">
        <v>27</v>
      </c>
      <c r="J14" s="5" t="s">
        <v>47</v>
      </c>
      <c r="K14" s="30" t="s">
        <v>48</v>
      </c>
      <c r="L14" s="30" t="s">
        <v>49</v>
      </c>
      <c r="M14" s="7" t="s">
        <v>50</v>
      </c>
      <c r="N14" s="1" t="s">
        <v>29</v>
      </c>
      <c r="O14" s="1" t="s">
        <v>30</v>
      </c>
      <c r="P14" s="1" t="s">
        <v>31</v>
      </c>
      <c r="Q14" s="7" t="s">
        <v>51</v>
      </c>
      <c r="R14" s="1" t="s">
        <v>29</v>
      </c>
      <c r="S14" s="1" t="s">
        <v>30</v>
      </c>
      <c r="T14" s="1" t="s">
        <v>62</v>
      </c>
      <c r="U14" s="28" t="s">
        <v>51</v>
      </c>
      <c r="V14" s="28" t="s">
        <v>53</v>
      </c>
      <c r="W14" s="1" t="s">
        <v>35</v>
      </c>
      <c r="X14" s="31" t="s">
        <v>36</v>
      </c>
      <c r="Y14" s="23" t="s">
        <v>37</v>
      </c>
      <c r="Z14" s="23" t="s">
        <v>68</v>
      </c>
      <c r="AA14" s="23" t="s">
        <v>31</v>
      </c>
      <c r="AB14" s="1" t="s">
        <v>38</v>
      </c>
      <c r="AC14" s="1" t="s">
        <v>38</v>
      </c>
      <c r="AD14" s="1" t="s">
        <v>39</v>
      </c>
      <c r="AE14" s="1" t="s">
        <v>71</v>
      </c>
      <c r="AF14" s="5" t="s">
        <v>75</v>
      </c>
    </row>
    <row r="15" spans="1:32" ht="13.5" customHeight="1">
      <c r="A15" s="32" t="s">
        <v>40</v>
      </c>
      <c r="B15" s="33" t="s">
        <v>41</v>
      </c>
      <c r="C15" s="3" t="s">
        <v>42</v>
      </c>
      <c r="D15" s="4" t="s">
        <v>43</v>
      </c>
      <c r="E15" s="4" t="s">
        <v>44</v>
      </c>
      <c r="F15" s="4" t="s">
        <v>45</v>
      </c>
      <c r="G15" s="3" t="s">
        <v>46</v>
      </c>
      <c r="H15" s="3" t="s">
        <v>46</v>
      </c>
      <c r="I15" s="26" t="s">
        <v>46</v>
      </c>
      <c r="J15" s="34" t="s">
        <v>58</v>
      </c>
      <c r="K15" s="35"/>
      <c r="L15" s="35"/>
      <c r="M15" s="36" t="s">
        <v>65</v>
      </c>
      <c r="N15" s="4" t="s">
        <v>51</v>
      </c>
      <c r="O15" s="4" t="s">
        <v>60</v>
      </c>
      <c r="P15" s="4" t="s">
        <v>52</v>
      </c>
      <c r="Q15" s="37" t="s">
        <v>66</v>
      </c>
      <c r="R15" s="4" t="s">
        <v>51</v>
      </c>
      <c r="S15" s="4" t="s">
        <v>63</v>
      </c>
      <c r="T15" s="4" t="s">
        <v>52</v>
      </c>
      <c r="U15" s="38" t="s">
        <v>67</v>
      </c>
      <c r="V15" s="38"/>
      <c r="W15" s="3" t="s">
        <v>54</v>
      </c>
      <c r="X15" s="3" t="s">
        <v>54</v>
      </c>
      <c r="Y15" s="39" t="s">
        <v>55</v>
      </c>
      <c r="Z15" s="40" t="s">
        <v>56</v>
      </c>
      <c r="AA15" s="3" t="s">
        <v>52</v>
      </c>
      <c r="AB15" s="3" t="s">
        <v>57</v>
      </c>
      <c r="AC15" s="3" t="s">
        <v>57</v>
      </c>
      <c r="AD15" s="3" t="s">
        <v>51</v>
      </c>
      <c r="AE15" s="4" t="s">
        <v>72</v>
      </c>
      <c r="AF15" s="6" t="s">
        <v>76</v>
      </c>
    </row>
    <row r="16" spans="1:32" ht="13.5" customHeight="1">
      <c r="A16" s="32"/>
      <c r="B16" s="51"/>
      <c r="C16" s="4"/>
      <c r="D16" s="4"/>
      <c r="E16" s="4"/>
      <c r="F16" s="4"/>
      <c r="G16" s="4"/>
      <c r="H16" s="4"/>
      <c r="I16" s="4"/>
      <c r="J16" s="50"/>
      <c r="K16" s="53"/>
      <c r="L16" s="53"/>
      <c r="M16" s="52"/>
      <c r="N16" s="4"/>
      <c r="O16" s="4"/>
      <c r="P16" s="4"/>
      <c r="Q16" s="50"/>
      <c r="R16" s="4"/>
      <c r="S16" s="4"/>
      <c r="T16" s="4"/>
      <c r="U16" s="50"/>
      <c r="V16" s="50"/>
      <c r="W16" s="4"/>
      <c r="X16" s="4"/>
      <c r="Y16" s="59"/>
      <c r="Z16" s="40"/>
      <c r="AA16" s="4"/>
      <c r="AB16" s="4"/>
      <c r="AC16" s="4"/>
      <c r="AD16" s="4"/>
      <c r="AE16" s="4"/>
      <c r="AF16" s="4"/>
    </row>
    <row r="17" spans="1:27" s="47" customFormat="1" ht="15" outlineLevel="2">
      <c r="A17" s="54" t="s">
        <v>78</v>
      </c>
      <c r="B17" s="55" t="s">
        <v>79</v>
      </c>
      <c r="C17" s="54" t="s">
        <v>80</v>
      </c>
      <c r="G17" s="56">
        <v>41725</v>
      </c>
      <c r="H17" s="56">
        <v>41723</v>
      </c>
      <c r="I17" s="56">
        <v>41730</v>
      </c>
      <c r="J17" s="48">
        <f aca="true" t="shared" si="1" ref="J17:J85">K17+L17+M17</f>
        <v>0.24716</v>
      </c>
      <c r="K17" s="48"/>
      <c r="L17" s="48"/>
      <c r="M17" s="48">
        <f aca="true" t="shared" si="2" ref="M17:M54">+N17+O17+V17+Z17+AB17+AD17</f>
        <v>0.24716</v>
      </c>
      <c r="N17" s="57">
        <v>0.24716</v>
      </c>
      <c r="O17" s="58">
        <v>0</v>
      </c>
      <c r="P17" s="48"/>
      <c r="Q17" s="48">
        <f aca="true" t="shared" si="3" ref="Q17:Q54">N17+O17+P17</f>
        <v>0.24716</v>
      </c>
      <c r="R17" s="48">
        <f>N17*0.187</f>
        <v>0.04621892</v>
      </c>
      <c r="S17" s="49"/>
      <c r="T17" s="48"/>
      <c r="U17" s="48">
        <f aca="true" t="shared" si="4" ref="U17:U54">R17+S17+T17</f>
        <v>0.04621892</v>
      </c>
      <c r="V17" s="58">
        <v>0</v>
      </c>
      <c r="Z17" s="48"/>
      <c r="AA17" s="48"/>
    </row>
    <row r="18" spans="1:27" s="47" customFormat="1" ht="15" outlineLevel="2">
      <c r="A18" s="54" t="s">
        <v>78</v>
      </c>
      <c r="B18" s="55" t="s">
        <v>79</v>
      </c>
      <c r="C18" s="54" t="s">
        <v>80</v>
      </c>
      <c r="G18" s="56">
        <v>41816</v>
      </c>
      <c r="H18" s="56">
        <v>41814</v>
      </c>
      <c r="I18" s="56">
        <v>41821</v>
      </c>
      <c r="J18" s="48">
        <f t="shared" si="1"/>
        <v>0.17299</v>
      </c>
      <c r="K18" s="48"/>
      <c r="L18" s="48"/>
      <c r="M18" s="48">
        <f t="shared" si="2"/>
        <v>0.17299</v>
      </c>
      <c r="N18" s="57">
        <v>0.17299</v>
      </c>
      <c r="O18" s="58"/>
      <c r="P18" s="48"/>
      <c r="Q18" s="48">
        <f t="shared" si="3"/>
        <v>0.17299</v>
      </c>
      <c r="R18" s="48">
        <f>N18*0.187</f>
        <v>0.032349130000000004</v>
      </c>
      <c r="S18" s="49"/>
      <c r="T18" s="48"/>
      <c r="U18" s="48">
        <f t="shared" si="4"/>
        <v>0.032349130000000004</v>
      </c>
      <c r="V18" s="58"/>
      <c r="Z18" s="48"/>
      <c r="AA18" s="48"/>
    </row>
    <row r="19" spans="1:27" s="47" customFormat="1" ht="15" outlineLevel="2">
      <c r="A19" s="54" t="s">
        <v>78</v>
      </c>
      <c r="B19" s="55" t="s">
        <v>79</v>
      </c>
      <c r="C19" s="54" t="s">
        <v>80</v>
      </c>
      <c r="G19" s="56">
        <v>41907</v>
      </c>
      <c r="H19" s="56">
        <v>41905</v>
      </c>
      <c r="I19" s="56">
        <v>41912</v>
      </c>
      <c r="J19" s="48">
        <f t="shared" si="1"/>
        <v>0.2438</v>
      </c>
      <c r="K19" s="48"/>
      <c r="L19" s="48"/>
      <c r="M19" s="48">
        <f t="shared" si="2"/>
        <v>0.2438</v>
      </c>
      <c r="N19" s="57">
        <v>0.2438</v>
      </c>
      <c r="O19" s="58"/>
      <c r="P19" s="48"/>
      <c r="Q19" s="48">
        <f t="shared" si="3"/>
        <v>0.2438</v>
      </c>
      <c r="R19" s="48">
        <f>N19*0.187</f>
        <v>0.045590599999999995</v>
      </c>
      <c r="S19" s="49"/>
      <c r="T19" s="48"/>
      <c r="U19" s="48">
        <f t="shared" si="4"/>
        <v>0.045590599999999995</v>
      </c>
      <c r="V19" s="58"/>
      <c r="Z19" s="48"/>
      <c r="AA19" s="48"/>
    </row>
    <row r="20" spans="1:27" s="47" customFormat="1" ht="15" outlineLevel="2">
      <c r="A20" s="54" t="s">
        <v>78</v>
      </c>
      <c r="B20" s="55" t="s">
        <v>79</v>
      </c>
      <c r="C20" s="54" t="s">
        <v>80</v>
      </c>
      <c r="G20" s="56">
        <v>41999</v>
      </c>
      <c r="H20" s="56">
        <v>41996</v>
      </c>
      <c r="I20" s="56">
        <v>42004</v>
      </c>
      <c r="J20" s="48">
        <f t="shared" si="1"/>
        <v>0.11423</v>
      </c>
      <c r="K20" s="48"/>
      <c r="L20" s="48"/>
      <c r="M20" s="48">
        <f t="shared" si="2"/>
        <v>0.11423</v>
      </c>
      <c r="N20" s="57">
        <v>0.11423</v>
      </c>
      <c r="O20" s="58"/>
      <c r="P20" s="48"/>
      <c r="Q20" s="48">
        <f t="shared" si="3"/>
        <v>0.11423</v>
      </c>
      <c r="R20" s="48">
        <f>N20*0.187</f>
        <v>0.02136101</v>
      </c>
      <c r="S20" s="49"/>
      <c r="T20" s="48"/>
      <c r="U20" s="48">
        <f t="shared" si="4"/>
        <v>0.02136101</v>
      </c>
      <c r="V20" s="58"/>
      <c r="Z20" s="48"/>
      <c r="AA20" s="48"/>
    </row>
    <row r="21" spans="1:27" s="47" customFormat="1" ht="15" outlineLevel="1">
      <c r="A21" s="60" t="s">
        <v>146</v>
      </c>
      <c r="B21" s="55"/>
      <c r="C21" s="54"/>
      <c r="G21" s="56"/>
      <c r="H21" s="56"/>
      <c r="I21" s="56"/>
      <c r="J21" s="48"/>
      <c r="K21" s="48"/>
      <c r="L21" s="48"/>
      <c r="M21" s="48">
        <f>SUBTOTAL(9,M17:M20)</f>
        <v>0.7781800000000001</v>
      </c>
      <c r="N21" s="57"/>
      <c r="O21" s="58"/>
      <c r="P21" s="48"/>
      <c r="Q21" s="48">
        <f>SUBTOTAL(9,Q17:Q20)</f>
        <v>0.7781800000000001</v>
      </c>
      <c r="R21" s="48"/>
      <c r="S21" s="49"/>
      <c r="T21" s="48"/>
      <c r="U21" s="48"/>
      <c r="V21" s="58"/>
      <c r="Z21" s="48"/>
      <c r="AA21" s="48"/>
    </row>
    <row r="22" spans="1:27" s="47" customFormat="1" ht="15" outlineLevel="2">
      <c r="A22" s="54" t="s">
        <v>108</v>
      </c>
      <c r="B22" s="55" t="s">
        <v>109</v>
      </c>
      <c r="C22" s="54" t="s">
        <v>110</v>
      </c>
      <c r="G22" s="56">
        <v>41988</v>
      </c>
      <c r="H22" s="56">
        <v>41984</v>
      </c>
      <c r="I22" s="56">
        <v>41991</v>
      </c>
      <c r="J22" s="48">
        <f t="shared" si="1"/>
        <v>0.06889</v>
      </c>
      <c r="K22" s="48"/>
      <c r="L22" s="48"/>
      <c r="M22" s="48">
        <f t="shared" si="2"/>
        <v>0.06889</v>
      </c>
      <c r="N22" s="57">
        <v>0</v>
      </c>
      <c r="O22" s="58">
        <v>0.06889</v>
      </c>
      <c r="P22" s="48"/>
      <c r="Q22" s="48">
        <f t="shared" si="3"/>
        <v>0.06889</v>
      </c>
      <c r="R22" s="48">
        <f>N22*72.54</f>
        <v>0</v>
      </c>
      <c r="S22" s="49">
        <f>O22*0.7254</f>
        <v>0.04997280600000001</v>
      </c>
      <c r="T22" s="48"/>
      <c r="U22" s="48">
        <f t="shared" si="4"/>
        <v>0.04997280600000001</v>
      </c>
      <c r="V22" s="58"/>
      <c r="Z22" s="48"/>
      <c r="AA22" s="48"/>
    </row>
    <row r="23" spans="1:27" s="47" customFormat="1" ht="15" outlineLevel="1">
      <c r="A23" s="60" t="s">
        <v>147</v>
      </c>
      <c r="B23" s="55"/>
      <c r="C23" s="54"/>
      <c r="G23" s="56"/>
      <c r="H23" s="56"/>
      <c r="I23" s="56"/>
      <c r="J23" s="48"/>
      <c r="K23" s="48"/>
      <c r="L23" s="48"/>
      <c r="M23" s="48">
        <f>SUBTOTAL(9,M22:M22)</f>
        <v>0.06889</v>
      </c>
      <c r="N23" s="57"/>
      <c r="O23" s="58"/>
      <c r="P23" s="48"/>
      <c r="Q23" s="48">
        <f>SUBTOTAL(9,Q22:Q22)</f>
        <v>0.06889</v>
      </c>
      <c r="R23" s="48"/>
      <c r="S23" s="49"/>
      <c r="T23" s="48"/>
      <c r="U23" s="48"/>
      <c r="V23" s="58"/>
      <c r="Z23" s="48"/>
      <c r="AA23" s="48"/>
    </row>
    <row r="24" spans="1:27" s="47" customFormat="1" ht="15" outlineLevel="2">
      <c r="A24" s="54" t="s">
        <v>81</v>
      </c>
      <c r="B24" s="55" t="s">
        <v>82</v>
      </c>
      <c r="C24" s="54" t="s">
        <v>83</v>
      </c>
      <c r="G24" s="56">
        <v>41816</v>
      </c>
      <c r="H24" s="56">
        <v>41814</v>
      </c>
      <c r="I24" s="56">
        <v>41821</v>
      </c>
      <c r="J24" s="48">
        <f t="shared" si="1"/>
        <v>0.00637</v>
      </c>
      <c r="K24" s="48"/>
      <c r="L24" s="48"/>
      <c r="M24" s="48">
        <f t="shared" si="2"/>
        <v>0.00637</v>
      </c>
      <c r="N24" s="57">
        <v>0.00637</v>
      </c>
      <c r="O24" s="58"/>
      <c r="P24" s="48"/>
      <c r="Q24" s="48">
        <f t="shared" si="3"/>
        <v>0.00637</v>
      </c>
      <c r="R24" s="48">
        <f>N24*1</f>
        <v>0.00637</v>
      </c>
      <c r="S24" s="49"/>
      <c r="T24" s="48"/>
      <c r="U24" s="48">
        <f t="shared" si="4"/>
        <v>0.00637</v>
      </c>
      <c r="V24" s="58"/>
      <c r="Z24" s="48"/>
      <c r="AA24" s="48"/>
    </row>
    <row r="25" spans="1:27" s="47" customFormat="1" ht="15" outlineLevel="2">
      <c r="A25" s="54" t="s">
        <v>81</v>
      </c>
      <c r="B25" s="55" t="s">
        <v>82</v>
      </c>
      <c r="C25" s="54" t="s">
        <v>83</v>
      </c>
      <c r="G25" s="56">
        <v>41907</v>
      </c>
      <c r="H25" s="56">
        <v>41905</v>
      </c>
      <c r="I25" s="56">
        <v>41912</v>
      </c>
      <c r="J25" s="48">
        <f t="shared" si="1"/>
        <v>0.17696</v>
      </c>
      <c r="K25" s="48"/>
      <c r="L25" s="48"/>
      <c r="M25" s="48">
        <f t="shared" si="2"/>
        <v>0.17696</v>
      </c>
      <c r="N25" s="57">
        <v>0.17696</v>
      </c>
      <c r="O25" s="58"/>
      <c r="P25" s="48"/>
      <c r="Q25" s="48">
        <f t="shared" si="3"/>
        <v>0.17696</v>
      </c>
      <c r="R25" s="48">
        <f>N25*1</f>
        <v>0.17696</v>
      </c>
      <c r="S25" s="49"/>
      <c r="T25" s="48"/>
      <c r="U25" s="48">
        <f t="shared" si="4"/>
        <v>0.17696</v>
      </c>
      <c r="V25" s="58"/>
      <c r="Z25" s="48"/>
      <c r="AA25" s="48"/>
    </row>
    <row r="26" spans="1:27" s="47" customFormat="1" ht="15" outlineLevel="2">
      <c r="A26" s="54" t="s">
        <v>81</v>
      </c>
      <c r="B26" s="55" t="s">
        <v>82</v>
      </c>
      <c r="C26" s="54" t="s">
        <v>83</v>
      </c>
      <c r="G26" s="56">
        <v>41999</v>
      </c>
      <c r="H26" s="56">
        <v>41996</v>
      </c>
      <c r="I26" s="56">
        <v>42004</v>
      </c>
      <c r="J26" s="48">
        <f t="shared" si="1"/>
        <v>0.047</v>
      </c>
      <c r="K26" s="48"/>
      <c r="L26" s="48"/>
      <c r="M26" s="48">
        <f t="shared" si="2"/>
        <v>0.047</v>
      </c>
      <c r="N26" s="57">
        <v>0.047</v>
      </c>
      <c r="O26" s="58"/>
      <c r="P26" s="48"/>
      <c r="Q26" s="48">
        <f t="shared" si="3"/>
        <v>0.047</v>
      </c>
      <c r="R26" s="48">
        <f>N26*1</f>
        <v>0.047</v>
      </c>
      <c r="S26" s="49"/>
      <c r="T26" s="48"/>
      <c r="U26" s="48">
        <f t="shared" si="4"/>
        <v>0.047</v>
      </c>
      <c r="V26" s="58"/>
      <c r="Z26" s="48"/>
      <c r="AA26" s="48"/>
    </row>
    <row r="27" spans="1:27" s="47" customFormat="1" ht="15" outlineLevel="1">
      <c r="A27" s="60" t="s">
        <v>148</v>
      </c>
      <c r="B27" s="55"/>
      <c r="C27" s="54"/>
      <c r="G27" s="56"/>
      <c r="H27" s="56"/>
      <c r="I27" s="56"/>
      <c r="J27" s="48"/>
      <c r="K27" s="48"/>
      <c r="L27" s="48"/>
      <c r="M27" s="48">
        <f>SUBTOTAL(9,M24:M26)</f>
        <v>0.23032999999999998</v>
      </c>
      <c r="N27" s="57"/>
      <c r="O27" s="58"/>
      <c r="P27" s="48"/>
      <c r="Q27" s="48">
        <f>SUBTOTAL(9,Q24:Q26)</f>
        <v>0.23032999999999998</v>
      </c>
      <c r="R27" s="48"/>
      <c r="S27" s="49"/>
      <c r="T27" s="48"/>
      <c r="U27" s="48"/>
      <c r="V27" s="58"/>
      <c r="Z27" s="48"/>
      <c r="AA27" s="48"/>
    </row>
    <row r="28" spans="1:27" s="47" customFormat="1" ht="15" outlineLevel="2">
      <c r="A28" s="54" t="s">
        <v>86</v>
      </c>
      <c r="B28" s="55" t="s">
        <v>84</v>
      </c>
      <c r="C28" s="54" t="s">
        <v>85</v>
      </c>
      <c r="G28" s="56">
        <v>41816</v>
      </c>
      <c r="H28" s="56">
        <v>41814</v>
      </c>
      <c r="I28" s="56">
        <v>41821</v>
      </c>
      <c r="J28" s="48">
        <f t="shared" si="1"/>
        <v>0.0015</v>
      </c>
      <c r="K28" s="48"/>
      <c r="L28" s="48"/>
      <c r="M28" s="48">
        <f t="shared" si="2"/>
        <v>0.0015</v>
      </c>
      <c r="N28" s="57">
        <v>0.0015</v>
      </c>
      <c r="O28" s="58"/>
      <c r="P28" s="48"/>
      <c r="Q28" s="48">
        <f t="shared" si="3"/>
        <v>0.0015</v>
      </c>
      <c r="R28" s="48">
        <v>0</v>
      </c>
      <c r="S28" s="49"/>
      <c r="T28" s="48"/>
      <c r="U28" s="48">
        <f t="shared" si="4"/>
        <v>0</v>
      </c>
      <c r="V28" s="58"/>
      <c r="Z28" s="48"/>
      <c r="AA28" s="48"/>
    </row>
    <row r="29" spans="1:27" s="47" customFormat="1" ht="15" outlineLevel="2">
      <c r="A29" s="54" t="s">
        <v>86</v>
      </c>
      <c r="B29" s="55" t="s">
        <v>84</v>
      </c>
      <c r="C29" s="54" t="s">
        <v>85</v>
      </c>
      <c r="G29" s="56">
        <v>41988</v>
      </c>
      <c r="H29" s="56">
        <v>41984</v>
      </c>
      <c r="I29" s="56">
        <v>41991</v>
      </c>
      <c r="J29" s="48">
        <f t="shared" si="1"/>
        <v>0.95032</v>
      </c>
      <c r="K29" s="48"/>
      <c r="L29" s="48"/>
      <c r="M29" s="48">
        <f t="shared" si="2"/>
        <v>0.95032</v>
      </c>
      <c r="N29" s="57">
        <v>0</v>
      </c>
      <c r="O29" s="58">
        <v>0.95032</v>
      </c>
      <c r="P29" s="48"/>
      <c r="Q29" s="48">
        <f t="shared" si="3"/>
        <v>0.95032</v>
      </c>
      <c r="R29" s="48">
        <v>0</v>
      </c>
      <c r="S29" s="49"/>
      <c r="T29" s="48"/>
      <c r="U29" s="48">
        <f t="shared" si="4"/>
        <v>0</v>
      </c>
      <c r="V29" s="58"/>
      <c r="Z29" s="48"/>
      <c r="AA29" s="48"/>
    </row>
    <row r="30" spans="1:27" s="47" customFormat="1" ht="15" outlineLevel="1">
      <c r="A30" s="60" t="s">
        <v>149</v>
      </c>
      <c r="B30" s="55"/>
      <c r="C30" s="54"/>
      <c r="G30" s="56"/>
      <c r="H30" s="56"/>
      <c r="I30" s="56"/>
      <c r="J30" s="48"/>
      <c r="K30" s="48"/>
      <c r="L30" s="48"/>
      <c r="M30" s="48">
        <f>SUBTOTAL(9,M28:M29)</f>
        <v>0.95182</v>
      </c>
      <c r="N30" s="57"/>
      <c r="O30" s="58"/>
      <c r="P30" s="48"/>
      <c r="Q30" s="48">
        <f>SUBTOTAL(9,Q28:Q29)</f>
        <v>0.95182</v>
      </c>
      <c r="R30" s="48"/>
      <c r="S30" s="49"/>
      <c r="T30" s="48"/>
      <c r="U30" s="48"/>
      <c r="V30" s="58"/>
      <c r="Z30" s="48"/>
      <c r="AA30" s="48"/>
    </row>
    <row r="31" spans="1:27" s="47" customFormat="1" ht="15" outlineLevel="2">
      <c r="A31" s="54" t="s">
        <v>89</v>
      </c>
      <c r="B31" s="55" t="s">
        <v>87</v>
      </c>
      <c r="C31" s="54" t="s">
        <v>88</v>
      </c>
      <c r="G31" s="56">
        <v>41816</v>
      </c>
      <c r="H31" s="56">
        <v>41814</v>
      </c>
      <c r="I31" s="56">
        <v>41821</v>
      </c>
      <c r="J31" s="48">
        <f t="shared" si="1"/>
        <v>0.00089</v>
      </c>
      <c r="K31" s="48"/>
      <c r="L31" s="48"/>
      <c r="M31" s="48">
        <f t="shared" si="2"/>
        <v>0.00089</v>
      </c>
      <c r="N31" s="57">
        <v>0.00089</v>
      </c>
      <c r="O31" s="58"/>
      <c r="P31" s="48"/>
      <c r="Q31" s="48">
        <f t="shared" si="3"/>
        <v>0.00089</v>
      </c>
      <c r="R31" s="48">
        <v>0</v>
      </c>
      <c r="S31" s="49"/>
      <c r="T31" s="48"/>
      <c r="U31" s="48">
        <f t="shared" si="4"/>
        <v>0</v>
      </c>
      <c r="V31" s="58"/>
      <c r="Z31" s="48"/>
      <c r="AA31" s="48"/>
    </row>
    <row r="32" spans="1:27" s="47" customFormat="1" ht="15" outlineLevel="2">
      <c r="A32" s="54" t="s">
        <v>89</v>
      </c>
      <c r="B32" s="55" t="s">
        <v>87</v>
      </c>
      <c r="C32" s="54" t="s">
        <v>88</v>
      </c>
      <c r="G32" s="56">
        <v>41988</v>
      </c>
      <c r="H32" s="56">
        <v>41984</v>
      </c>
      <c r="I32" s="56">
        <v>41991</v>
      </c>
      <c r="J32" s="48">
        <f t="shared" si="1"/>
        <v>0.112</v>
      </c>
      <c r="K32" s="48"/>
      <c r="L32" s="48"/>
      <c r="M32" s="48">
        <f t="shared" si="2"/>
        <v>0.112</v>
      </c>
      <c r="N32" s="57">
        <v>0</v>
      </c>
      <c r="O32" s="58">
        <v>0.112</v>
      </c>
      <c r="P32" s="48"/>
      <c r="Q32" s="48">
        <f t="shared" si="3"/>
        <v>0.112</v>
      </c>
      <c r="R32" s="48">
        <v>0</v>
      </c>
      <c r="S32" s="49"/>
      <c r="T32" s="48"/>
      <c r="U32" s="48">
        <f t="shared" si="4"/>
        <v>0</v>
      </c>
      <c r="V32" s="58"/>
      <c r="Z32" s="48"/>
      <c r="AA32" s="48"/>
    </row>
    <row r="33" spans="1:27" s="47" customFormat="1" ht="15" outlineLevel="1">
      <c r="A33" s="60" t="s">
        <v>150</v>
      </c>
      <c r="B33" s="55"/>
      <c r="C33" s="54"/>
      <c r="G33" s="56"/>
      <c r="H33" s="56"/>
      <c r="I33" s="56"/>
      <c r="J33" s="48"/>
      <c r="K33" s="48"/>
      <c r="L33" s="48"/>
      <c r="M33" s="48">
        <f>SUBTOTAL(9,M31:M32)</f>
        <v>0.11289</v>
      </c>
      <c r="N33" s="57"/>
      <c r="O33" s="58"/>
      <c r="P33" s="48"/>
      <c r="Q33" s="48">
        <f>SUBTOTAL(9,Q31:Q32)</f>
        <v>0.11289</v>
      </c>
      <c r="R33" s="48"/>
      <c r="S33" s="49"/>
      <c r="T33" s="48"/>
      <c r="U33" s="48"/>
      <c r="V33" s="58"/>
      <c r="Z33" s="48"/>
      <c r="AA33" s="48"/>
    </row>
    <row r="34" spans="1:27" s="47" customFormat="1" ht="15" outlineLevel="2">
      <c r="A34" s="54" t="s">
        <v>111</v>
      </c>
      <c r="B34" s="55" t="s">
        <v>112</v>
      </c>
      <c r="C34" s="54" t="s">
        <v>113</v>
      </c>
      <c r="G34" s="56">
        <v>41988</v>
      </c>
      <c r="H34" s="56">
        <v>41984</v>
      </c>
      <c r="I34" s="56">
        <v>41991</v>
      </c>
      <c r="J34" s="48">
        <f t="shared" si="1"/>
        <v>0.00356</v>
      </c>
      <c r="K34" s="48"/>
      <c r="L34" s="48"/>
      <c r="M34" s="48">
        <f t="shared" si="2"/>
        <v>0.00356</v>
      </c>
      <c r="N34" s="57">
        <v>0</v>
      </c>
      <c r="O34" s="58">
        <v>0.00356</v>
      </c>
      <c r="P34" s="48"/>
      <c r="Q34" s="48">
        <f t="shared" si="3"/>
        <v>0.00356</v>
      </c>
      <c r="R34" s="48">
        <f>N34*0</f>
        <v>0</v>
      </c>
      <c r="S34" s="49">
        <f>O34*0</f>
        <v>0</v>
      </c>
      <c r="T34" s="48"/>
      <c r="U34" s="48">
        <f t="shared" si="4"/>
        <v>0</v>
      </c>
      <c r="V34" s="58"/>
      <c r="Z34" s="48"/>
      <c r="AA34" s="48"/>
    </row>
    <row r="35" spans="1:27" s="47" customFormat="1" ht="15" outlineLevel="1">
      <c r="A35" s="60" t="s">
        <v>151</v>
      </c>
      <c r="B35" s="55"/>
      <c r="C35" s="54"/>
      <c r="G35" s="56"/>
      <c r="H35" s="56"/>
      <c r="I35" s="56"/>
      <c r="J35" s="48"/>
      <c r="K35" s="48"/>
      <c r="L35" s="48"/>
      <c r="M35" s="48">
        <f>SUBTOTAL(9,M34:M34)</f>
        <v>0.00356</v>
      </c>
      <c r="N35" s="57"/>
      <c r="O35" s="58"/>
      <c r="P35" s="48"/>
      <c r="Q35" s="48">
        <f>SUBTOTAL(9,Q34:Q34)</f>
        <v>0.00356</v>
      </c>
      <c r="R35" s="48"/>
      <c r="S35" s="49"/>
      <c r="T35" s="48"/>
      <c r="U35" s="48"/>
      <c r="V35" s="58"/>
      <c r="Z35" s="48"/>
      <c r="AA35" s="48"/>
    </row>
    <row r="36" spans="1:27" s="47" customFormat="1" ht="15" outlineLevel="2">
      <c r="A36" s="54" t="s">
        <v>131</v>
      </c>
      <c r="B36" s="55" t="s">
        <v>132</v>
      </c>
      <c r="C36" s="54" t="s">
        <v>133</v>
      </c>
      <c r="G36" s="56">
        <v>41999</v>
      </c>
      <c r="H36" s="56">
        <v>41996</v>
      </c>
      <c r="I36" s="56">
        <v>42004</v>
      </c>
      <c r="J36" s="48">
        <f t="shared" si="1"/>
        <v>0.00532</v>
      </c>
      <c r="K36" s="48"/>
      <c r="L36" s="48"/>
      <c r="M36" s="48">
        <f t="shared" si="2"/>
        <v>0.00532</v>
      </c>
      <c r="N36" s="57">
        <v>0.00532</v>
      </c>
      <c r="O36" s="58"/>
      <c r="P36" s="48"/>
      <c r="Q36" s="48">
        <f t="shared" si="3"/>
        <v>0.00532</v>
      </c>
      <c r="R36" s="48">
        <f>N36*1</f>
        <v>0.00532</v>
      </c>
      <c r="S36" s="49"/>
      <c r="T36" s="48"/>
      <c r="U36" s="48">
        <f t="shared" si="4"/>
        <v>0.00532</v>
      </c>
      <c r="V36" s="58"/>
      <c r="Z36" s="48"/>
      <c r="AA36" s="48"/>
    </row>
    <row r="37" spans="1:27" s="47" customFormat="1" ht="15" outlineLevel="1">
      <c r="A37" s="60" t="s">
        <v>152</v>
      </c>
      <c r="B37" s="55"/>
      <c r="C37" s="54"/>
      <c r="G37" s="56"/>
      <c r="H37" s="56"/>
      <c r="I37" s="56"/>
      <c r="J37" s="48"/>
      <c r="K37" s="48"/>
      <c r="L37" s="48"/>
      <c r="M37" s="48">
        <f>SUBTOTAL(9,M36:M36)</f>
        <v>0.00532</v>
      </c>
      <c r="N37" s="57"/>
      <c r="O37" s="58"/>
      <c r="P37" s="48"/>
      <c r="Q37" s="48">
        <f>SUBTOTAL(9,Q36:Q36)</f>
        <v>0.00532</v>
      </c>
      <c r="R37" s="48"/>
      <c r="S37" s="49"/>
      <c r="T37" s="48"/>
      <c r="U37" s="48"/>
      <c r="V37" s="58"/>
      <c r="Z37" s="48"/>
      <c r="AA37" s="48"/>
    </row>
    <row r="38" spans="1:27" s="47" customFormat="1" ht="15" outlineLevel="2">
      <c r="A38" s="54" t="s">
        <v>114</v>
      </c>
      <c r="B38" s="55" t="s">
        <v>115</v>
      </c>
      <c r="C38" s="54" t="s">
        <v>116</v>
      </c>
      <c r="G38" s="56">
        <v>41988</v>
      </c>
      <c r="H38" s="56">
        <v>41984</v>
      </c>
      <c r="I38" s="56">
        <v>41991</v>
      </c>
      <c r="J38" s="48">
        <f t="shared" si="1"/>
        <v>0.4795</v>
      </c>
      <c r="K38" s="48"/>
      <c r="L38" s="48"/>
      <c r="M38" s="48">
        <f t="shared" si="2"/>
        <v>0.4795</v>
      </c>
      <c r="N38" s="57">
        <v>0</v>
      </c>
      <c r="O38" s="58">
        <v>0.4795</v>
      </c>
      <c r="P38" s="48"/>
      <c r="Q38" s="48">
        <f t="shared" si="3"/>
        <v>0.4795</v>
      </c>
      <c r="R38" s="48">
        <v>0</v>
      </c>
      <c r="S38" s="49">
        <f>O38*0.1315</f>
        <v>0.06305425</v>
      </c>
      <c r="T38" s="48"/>
      <c r="U38" s="48">
        <f t="shared" si="4"/>
        <v>0.06305425</v>
      </c>
      <c r="V38" s="58"/>
      <c r="Z38" s="48"/>
      <c r="AA38" s="48"/>
    </row>
    <row r="39" spans="1:27" s="47" customFormat="1" ht="15" outlineLevel="1">
      <c r="A39" s="60" t="s">
        <v>153</v>
      </c>
      <c r="B39" s="55"/>
      <c r="C39" s="54"/>
      <c r="G39" s="56"/>
      <c r="H39" s="56"/>
      <c r="I39" s="56"/>
      <c r="J39" s="48"/>
      <c r="K39" s="48"/>
      <c r="L39" s="48"/>
      <c r="M39" s="48">
        <f>SUBTOTAL(9,M38:M38)</f>
        <v>0.4795</v>
      </c>
      <c r="N39" s="57"/>
      <c r="O39" s="58"/>
      <c r="P39" s="48"/>
      <c r="Q39" s="48">
        <f>SUBTOTAL(9,Q38:Q38)</f>
        <v>0.4795</v>
      </c>
      <c r="R39" s="48"/>
      <c r="S39" s="49"/>
      <c r="T39" s="48"/>
      <c r="U39" s="48"/>
      <c r="V39" s="58"/>
      <c r="Z39" s="48"/>
      <c r="AA39" s="48"/>
    </row>
    <row r="40" spans="1:27" s="47" customFormat="1" ht="15" outlineLevel="2">
      <c r="A40" s="54" t="s">
        <v>90</v>
      </c>
      <c r="B40" s="55">
        <v>254939762</v>
      </c>
      <c r="C40" s="54" t="s">
        <v>91</v>
      </c>
      <c r="G40" s="56">
        <v>41683</v>
      </c>
      <c r="H40" s="56">
        <v>41684</v>
      </c>
      <c r="I40" s="56">
        <v>41684</v>
      </c>
      <c r="J40" s="48">
        <f t="shared" si="1"/>
        <v>0.03033623</v>
      </c>
      <c r="K40" s="48"/>
      <c r="L40" s="48"/>
      <c r="M40" s="48">
        <f t="shared" si="2"/>
        <v>0.03033623</v>
      </c>
      <c r="N40" s="57">
        <v>0.03033623</v>
      </c>
      <c r="O40" s="58"/>
      <c r="P40" s="48"/>
      <c r="Q40" s="48">
        <f t="shared" si="3"/>
        <v>0.03033623</v>
      </c>
      <c r="R40" s="48">
        <f aca="true" t="shared" si="5" ref="R40:R57">N40*0</f>
        <v>0</v>
      </c>
      <c r="S40" s="49"/>
      <c r="T40" s="48"/>
      <c r="U40" s="48">
        <f t="shared" si="4"/>
        <v>0</v>
      </c>
      <c r="V40" s="58"/>
      <c r="Z40" s="48"/>
      <c r="AA40" s="48"/>
    </row>
    <row r="41" spans="1:27" s="47" customFormat="1" ht="15" outlineLevel="2">
      <c r="A41" s="54" t="s">
        <v>90</v>
      </c>
      <c r="B41" s="55">
        <v>254939762</v>
      </c>
      <c r="C41" s="54" t="s">
        <v>91</v>
      </c>
      <c r="G41" s="56">
        <v>41711</v>
      </c>
      <c r="H41" s="56">
        <v>41712</v>
      </c>
      <c r="I41" s="56">
        <v>41712</v>
      </c>
      <c r="J41" s="48">
        <f t="shared" si="1"/>
        <v>0.04355864</v>
      </c>
      <c r="K41" s="48"/>
      <c r="L41" s="48"/>
      <c r="M41" s="48">
        <f t="shared" si="2"/>
        <v>0.04355864</v>
      </c>
      <c r="N41" s="57">
        <v>0.04355864</v>
      </c>
      <c r="O41" s="58"/>
      <c r="P41" s="48"/>
      <c r="Q41" s="48">
        <f t="shared" si="3"/>
        <v>0.04355864</v>
      </c>
      <c r="R41" s="48">
        <f t="shared" si="5"/>
        <v>0</v>
      </c>
      <c r="S41" s="49"/>
      <c r="T41" s="48"/>
      <c r="U41" s="48">
        <f t="shared" si="4"/>
        <v>0</v>
      </c>
      <c r="V41" s="58"/>
      <c r="Z41" s="48"/>
      <c r="AA41" s="48"/>
    </row>
    <row r="42" spans="1:27" s="47" customFormat="1" ht="15" outlineLevel="2">
      <c r="A42" s="54" t="s">
        <v>90</v>
      </c>
      <c r="B42" s="55">
        <v>254939762</v>
      </c>
      <c r="C42" s="54" t="s">
        <v>91</v>
      </c>
      <c r="G42" s="56">
        <v>41743</v>
      </c>
      <c r="H42" s="56">
        <v>41744</v>
      </c>
      <c r="I42" s="56">
        <v>41744</v>
      </c>
      <c r="J42" s="48">
        <f t="shared" si="1"/>
        <v>0.00650943</v>
      </c>
      <c r="K42" s="48"/>
      <c r="L42" s="48"/>
      <c r="M42" s="48">
        <f t="shared" si="2"/>
        <v>0.00650943</v>
      </c>
      <c r="N42" s="57">
        <v>0.00650943</v>
      </c>
      <c r="O42" s="58"/>
      <c r="P42" s="48"/>
      <c r="Q42" s="48">
        <f t="shared" si="3"/>
        <v>0.00650943</v>
      </c>
      <c r="R42" s="48">
        <f t="shared" si="5"/>
        <v>0</v>
      </c>
      <c r="S42" s="49"/>
      <c r="T42" s="48"/>
      <c r="U42" s="48">
        <f t="shared" si="4"/>
        <v>0</v>
      </c>
      <c r="V42" s="58"/>
      <c r="Z42" s="48"/>
      <c r="AA42" s="48"/>
    </row>
    <row r="43" spans="1:27" s="47" customFormat="1" ht="15" outlineLevel="2">
      <c r="A43" s="42" t="s">
        <v>90</v>
      </c>
      <c r="B43" s="43">
        <v>254939762</v>
      </c>
      <c r="C43" s="42" t="s">
        <v>91</v>
      </c>
      <c r="G43" s="44">
        <v>41773</v>
      </c>
      <c r="H43" s="44">
        <v>41774</v>
      </c>
      <c r="I43" s="44">
        <v>41774</v>
      </c>
      <c r="J43" s="48">
        <f t="shared" si="1"/>
        <v>0.03478869</v>
      </c>
      <c r="K43" s="48"/>
      <c r="L43" s="48"/>
      <c r="M43" s="48">
        <f t="shared" si="2"/>
        <v>0.03478869</v>
      </c>
      <c r="N43" s="45">
        <v>0.03478869</v>
      </c>
      <c r="O43" s="46"/>
      <c r="P43" s="48"/>
      <c r="Q43" s="48">
        <f t="shared" si="3"/>
        <v>0.03478869</v>
      </c>
      <c r="R43" s="48">
        <f t="shared" si="5"/>
        <v>0</v>
      </c>
      <c r="S43" s="49"/>
      <c r="T43" s="48"/>
      <c r="U43" s="48">
        <f t="shared" si="4"/>
        <v>0</v>
      </c>
      <c r="V43" s="46"/>
      <c r="Z43" s="48"/>
      <c r="AA43" s="48"/>
    </row>
    <row r="44" spans="1:27" s="47" customFormat="1" ht="15" outlineLevel="2">
      <c r="A44" s="42" t="s">
        <v>90</v>
      </c>
      <c r="B44" s="43">
        <v>254939762</v>
      </c>
      <c r="C44" s="42" t="s">
        <v>91</v>
      </c>
      <c r="G44" s="44">
        <v>41802</v>
      </c>
      <c r="H44" s="44">
        <v>41803</v>
      </c>
      <c r="I44" s="44">
        <v>41803</v>
      </c>
      <c r="J44" s="48">
        <f t="shared" si="1"/>
        <v>0.03050273</v>
      </c>
      <c r="K44" s="48"/>
      <c r="L44" s="48"/>
      <c r="M44" s="48">
        <f t="shared" si="2"/>
        <v>0.03050273</v>
      </c>
      <c r="N44" s="45">
        <v>0.03050273</v>
      </c>
      <c r="O44" s="46"/>
      <c r="P44" s="48"/>
      <c r="Q44" s="48">
        <f t="shared" si="3"/>
        <v>0.03050273</v>
      </c>
      <c r="R44" s="48">
        <f t="shared" si="5"/>
        <v>0</v>
      </c>
      <c r="S44" s="49"/>
      <c r="T44" s="48"/>
      <c r="U44" s="48">
        <f t="shared" si="4"/>
        <v>0</v>
      </c>
      <c r="V44" s="46"/>
      <c r="Z44" s="48"/>
      <c r="AA44" s="48"/>
    </row>
    <row r="45" spans="1:27" s="47" customFormat="1" ht="15" outlineLevel="2">
      <c r="A45" s="54" t="s">
        <v>90</v>
      </c>
      <c r="B45" s="55">
        <v>254939762</v>
      </c>
      <c r="C45" s="54" t="s">
        <v>91</v>
      </c>
      <c r="G45" s="56">
        <v>41834</v>
      </c>
      <c r="H45" s="56">
        <v>41835</v>
      </c>
      <c r="I45" s="56">
        <v>41835</v>
      </c>
      <c r="J45" s="48">
        <f t="shared" si="1"/>
        <v>0.03527677</v>
      </c>
      <c r="K45" s="48"/>
      <c r="L45" s="48"/>
      <c r="M45" s="48">
        <f t="shared" si="2"/>
        <v>0.03527677</v>
      </c>
      <c r="N45" s="57">
        <v>0.03527677</v>
      </c>
      <c r="O45" s="58"/>
      <c r="P45" s="48"/>
      <c r="Q45" s="48">
        <f t="shared" si="3"/>
        <v>0.03527677</v>
      </c>
      <c r="R45" s="48">
        <f t="shared" si="5"/>
        <v>0</v>
      </c>
      <c r="S45" s="49"/>
      <c r="T45" s="48"/>
      <c r="U45" s="48">
        <f t="shared" si="4"/>
        <v>0</v>
      </c>
      <c r="V45" s="58"/>
      <c r="Z45" s="48"/>
      <c r="AA45" s="48"/>
    </row>
    <row r="46" spans="1:27" s="47" customFormat="1" ht="15" outlineLevel="2">
      <c r="A46" s="54" t="s">
        <v>90</v>
      </c>
      <c r="B46" s="55">
        <v>254939762</v>
      </c>
      <c r="C46" s="54" t="s">
        <v>91</v>
      </c>
      <c r="G46" s="56">
        <v>42004</v>
      </c>
      <c r="H46" s="56">
        <v>42006</v>
      </c>
      <c r="I46" s="56">
        <v>42006</v>
      </c>
      <c r="J46" s="48">
        <f t="shared" si="1"/>
        <v>0.00602675</v>
      </c>
      <c r="K46" s="48"/>
      <c r="L46" s="48"/>
      <c r="M46" s="48">
        <f t="shared" si="2"/>
        <v>0.00602675</v>
      </c>
      <c r="N46" s="57">
        <v>0.00602675</v>
      </c>
      <c r="O46" s="58"/>
      <c r="P46" s="48"/>
      <c r="Q46" s="48">
        <f t="shared" si="3"/>
        <v>0.00602675</v>
      </c>
      <c r="R46" s="48">
        <f t="shared" si="5"/>
        <v>0</v>
      </c>
      <c r="S46" s="49"/>
      <c r="T46" s="48"/>
      <c r="U46" s="48">
        <f t="shared" si="4"/>
        <v>0</v>
      </c>
      <c r="V46" s="58"/>
      <c r="Z46" s="48"/>
      <c r="AA46" s="48"/>
    </row>
    <row r="47" spans="1:27" s="47" customFormat="1" ht="15" outlineLevel="1">
      <c r="A47" s="60" t="s">
        <v>154</v>
      </c>
      <c r="B47" s="55"/>
      <c r="C47" s="54"/>
      <c r="G47" s="56"/>
      <c r="H47" s="56"/>
      <c r="I47" s="56"/>
      <c r="J47" s="48"/>
      <c r="K47" s="48"/>
      <c r="L47" s="48"/>
      <c r="M47" s="48">
        <f>SUBTOTAL(9,M40:M46)</f>
        <v>0.18699923999999998</v>
      </c>
      <c r="N47" s="57"/>
      <c r="O47" s="58"/>
      <c r="P47" s="48"/>
      <c r="Q47" s="48">
        <f>SUBTOTAL(9,Q40:Q46)</f>
        <v>0.18699923999999998</v>
      </c>
      <c r="R47" s="48"/>
      <c r="S47" s="49"/>
      <c r="T47" s="48"/>
      <c r="U47" s="48"/>
      <c r="V47" s="58"/>
      <c r="Z47" s="48"/>
      <c r="AA47" s="48"/>
    </row>
    <row r="48" spans="1:27" s="47" customFormat="1" ht="15" outlineLevel="2">
      <c r="A48" s="54" t="s">
        <v>92</v>
      </c>
      <c r="B48" s="55" t="s">
        <v>93</v>
      </c>
      <c r="C48" s="54"/>
      <c r="G48" s="56">
        <v>41683</v>
      </c>
      <c r="H48" s="56">
        <v>41684</v>
      </c>
      <c r="I48" s="56">
        <v>41684</v>
      </c>
      <c r="J48" s="48">
        <f t="shared" si="1"/>
        <v>0.03061376</v>
      </c>
      <c r="K48" s="48"/>
      <c r="L48" s="48"/>
      <c r="M48" s="48">
        <f t="shared" si="2"/>
        <v>0.03061376</v>
      </c>
      <c r="N48" s="57">
        <v>0.03061376</v>
      </c>
      <c r="O48" s="58"/>
      <c r="P48" s="48"/>
      <c r="Q48" s="48">
        <f t="shared" si="3"/>
        <v>0.03061376</v>
      </c>
      <c r="R48" s="48">
        <f t="shared" si="5"/>
        <v>0</v>
      </c>
      <c r="S48" s="49"/>
      <c r="T48" s="48"/>
      <c r="U48" s="48">
        <f t="shared" si="4"/>
        <v>0</v>
      </c>
      <c r="V48" s="58"/>
      <c r="Z48" s="48"/>
      <c r="AA48" s="48"/>
    </row>
    <row r="49" spans="1:27" s="47" customFormat="1" ht="15" outlineLevel="2">
      <c r="A49" s="54" t="s">
        <v>92</v>
      </c>
      <c r="B49" s="55" t="s">
        <v>93</v>
      </c>
      <c r="C49" s="54"/>
      <c r="G49" s="56">
        <v>41711</v>
      </c>
      <c r="H49" s="56">
        <v>41712</v>
      </c>
      <c r="I49" s="56">
        <v>41712</v>
      </c>
      <c r="J49" s="48">
        <f t="shared" si="1"/>
        <v>0.03336199</v>
      </c>
      <c r="K49" s="48"/>
      <c r="L49" s="48"/>
      <c r="M49" s="48">
        <f t="shared" si="2"/>
        <v>0.03336199</v>
      </c>
      <c r="N49" s="57">
        <v>0.03336199</v>
      </c>
      <c r="O49" s="58"/>
      <c r="P49" s="48"/>
      <c r="Q49" s="48">
        <f t="shared" si="3"/>
        <v>0.03336199</v>
      </c>
      <c r="R49" s="48">
        <f t="shared" si="5"/>
        <v>0</v>
      </c>
      <c r="S49" s="49"/>
      <c r="T49" s="48"/>
      <c r="U49" s="48">
        <f t="shared" si="4"/>
        <v>0</v>
      </c>
      <c r="V49" s="58"/>
      <c r="Z49" s="48"/>
      <c r="AA49" s="48"/>
    </row>
    <row r="50" spans="1:27" s="47" customFormat="1" ht="15" outlineLevel="2">
      <c r="A50" s="54" t="s">
        <v>92</v>
      </c>
      <c r="B50" s="55" t="s">
        <v>93</v>
      </c>
      <c r="C50" s="54"/>
      <c r="G50" s="56">
        <v>41743</v>
      </c>
      <c r="H50" s="56">
        <v>41744</v>
      </c>
      <c r="I50" s="56">
        <v>41744</v>
      </c>
      <c r="J50" s="48">
        <f t="shared" si="1"/>
        <v>0.0259779</v>
      </c>
      <c r="K50" s="48"/>
      <c r="L50" s="48"/>
      <c r="M50" s="48">
        <f t="shared" si="2"/>
        <v>0.0259779</v>
      </c>
      <c r="N50" s="57">
        <v>0.0259779</v>
      </c>
      <c r="O50" s="58"/>
      <c r="P50" s="48"/>
      <c r="Q50" s="48">
        <f t="shared" si="3"/>
        <v>0.0259779</v>
      </c>
      <c r="R50" s="48">
        <f t="shared" si="5"/>
        <v>0</v>
      </c>
      <c r="S50" s="49"/>
      <c r="T50" s="48"/>
      <c r="U50" s="48">
        <f t="shared" si="4"/>
        <v>0</v>
      </c>
      <c r="V50" s="58"/>
      <c r="Z50" s="48"/>
      <c r="AA50" s="48"/>
    </row>
    <row r="51" spans="1:27" s="47" customFormat="1" ht="15" outlineLevel="2">
      <c r="A51" s="54" t="s">
        <v>92</v>
      </c>
      <c r="B51" s="55" t="s">
        <v>93</v>
      </c>
      <c r="C51" s="54"/>
      <c r="G51" s="56">
        <v>41773</v>
      </c>
      <c r="H51" s="56">
        <v>41774</v>
      </c>
      <c r="I51" s="56">
        <v>41774</v>
      </c>
      <c r="J51" s="48">
        <f t="shared" si="1"/>
        <v>0.02651533</v>
      </c>
      <c r="K51" s="48"/>
      <c r="L51" s="48"/>
      <c r="M51" s="48">
        <f t="shared" si="2"/>
        <v>0.02651533</v>
      </c>
      <c r="N51" s="57">
        <v>0.02651533</v>
      </c>
      <c r="O51" s="58"/>
      <c r="P51" s="48"/>
      <c r="Q51" s="48">
        <f t="shared" si="3"/>
        <v>0.02651533</v>
      </c>
      <c r="R51" s="48">
        <f t="shared" si="5"/>
        <v>0</v>
      </c>
      <c r="S51" s="49"/>
      <c r="T51" s="48"/>
      <c r="U51" s="48">
        <f t="shared" si="4"/>
        <v>0</v>
      </c>
      <c r="V51" s="58"/>
      <c r="Z51" s="48"/>
      <c r="AA51" s="48"/>
    </row>
    <row r="52" spans="1:27" s="47" customFormat="1" ht="15" outlineLevel="2">
      <c r="A52" s="54" t="s">
        <v>92</v>
      </c>
      <c r="B52" s="55" t="s">
        <v>93</v>
      </c>
      <c r="C52" s="54"/>
      <c r="G52" s="56">
        <v>41802</v>
      </c>
      <c r="H52" s="56">
        <v>41803</v>
      </c>
      <c r="I52" s="56">
        <v>41803</v>
      </c>
      <c r="J52" s="48">
        <f t="shared" si="1"/>
        <v>0.0270509</v>
      </c>
      <c r="K52" s="48"/>
      <c r="L52" s="48"/>
      <c r="M52" s="48">
        <f t="shared" si="2"/>
        <v>0.0270509</v>
      </c>
      <c r="N52" s="57">
        <v>0.0270509</v>
      </c>
      <c r="O52" s="58"/>
      <c r="P52" s="48"/>
      <c r="Q52" s="48">
        <f t="shared" si="3"/>
        <v>0.0270509</v>
      </c>
      <c r="R52" s="48">
        <f t="shared" si="5"/>
        <v>0</v>
      </c>
      <c r="S52" s="49"/>
      <c r="T52" s="48"/>
      <c r="U52" s="48">
        <f t="shared" si="4"/>
        <v>0</v>
      </c>
      <c r="V52" s="58"/>
      <c r="Z52" s="48"/>
      <c r="AA52" s="48"/>
    </row>
    <row r="53" spans="1:27" s="47" customFormat="1" ht="15" outlineLevel="2">
      <c r="A53" s="54" t="s">
        <v>92</v>
      </c>
      <c r="B53" s="55" t="s">
        <v>93</v>
      </c>
      <c r="C53" s="54"/>
      <c r="G53" s="56">
        <v>41834</v>
      </c>
      <c r="H53" s="56">
        <v>41835</v>
      </c>
      <c r="I53" s="56">
        <v>41835</v>
      </c>
      <c r="J53" s="48">
        <f t="shared" si="1"/>
        <v>0.0297734</v>
      </c>
      <c r="K53" s="48"/>
      <c r="L53" s="48"/>
      <c r="M53" s="48">
        <f t="shared" si="2"/>
        <v>0.0297734</v>
      </c>
      <c r="N53" s="57">
        <v>0.0297734</v>
      </c>
      <c r="O53" s="58"/>
      <c r="P53" s="48"/>
      <c r="Q53" s="48">
        <f t="shared" si="3"/>
        <v>0.0297734</v>
      </c>
      <c r="R53" s="48">
        <f t="shared" si="5"/>
        <v>0</v>
      </c>
      <c r="S53" s="49"/>
      <c r="T53" s="48"/>
      <c r="U53" s="48">
        <f t="shared" si="4"/>
        <v>0</v>
      </c>
      <c r="V53" s="58"/>
      <c r="Z53" s="48"/>
      <c r="AA53" s="48"/>
    </row>
    <row r="54" spans="1:27" s="47" customFormat="1" ht="15" outlineLevel="2">
      <c r="A54" s="54" t="s">
        <v>92</v>
      </c>
      <c r="B54" s="55" t="s">
        <v>93</v>
      </c>
      <c r="C54" s="54"/>
      <c r="G54" s="56">
        <v>41894</v>
      </c>
      <c r="H54" s="56">
        <v>41897</v>
      </c>
      <c r="I54" s="56">
        <v>41897</v>
      </c>
      <c r="J54" s="48">
        <f t="shared" si="1"/>
        <v>0.043237</v>
      </c>
      <c r="K54" s="48"/>
      <c r="L54" s="48"/>
      <c r="M54" s="48">
        <f t="shared" si="2"/>
        <v>0.043237</v>
      </c>
      <c r="N54" s="57">
        <v>0.043237</v>
      </c>
      <c r="O54" s="58"/>
      <c r="P54" s="48"/>
      <c r="Q54" s="48">
        <f t="shared" si="3"/>
        <v>0.043237</v>
      </c>
      <c r="R54" s="48">
        <f t="shared" si="5"/>
        <v>0</v>
      </c>
      <c r="S54" s="49"/>
      <c r="T54" s="48"/>
      <c r="U54" s="48">
        <f t="shared" si="4"/>
        <v>0</v>
      </c>
      <c r="V54" s="58"/>
      <c r="Z54" s="48"/>
      <c r="AA54" s="48"/>
    </row>
    <row r="55" spans="1:27" s="47" customFormat="1" ht="15" outlineLevel="2">
      <c r="A55" s="42" t="s">
        <v>92</v>
      </c>
      <c r="B55" s="43" t="s">
        <v>93</v>
      </c>
      <c r="C55" s="42"/>
      <c r="G55" s="44">
        <v>41926</v>
      </c>
      <c r="H55" s="44">
        <v>41927</v>
      </c>
      <c r="I55" s="44">
        <v>41927</v>
      </c>
      <c r="J55" s="48">
        <f t="shared" si="1"/>
        <v>0.01095092</v>
      </c>
      <c r="K55" s="48"/>
      <c r="L55" s="48"/>
      <c r="M55" s="48">
        <f aca="true" t="shared" si="6" ref="M55:M107">+N55+O55+V55+Z55+AB55+AD55</f>
        <v>0.01095092</v>
      </c>
      <c r="N55" s="45">
        <v>0.01095092</v>
      </c>
      <c r="O55" s="46"/>
      <c r="P55" s="48"/>
      <c r="Q55" s="48">
        <f aca="true" t="shared" si="7" ref="Q55:Q107">N55+O55+P55</f>
        <v>0.01095092</v>
      </c>
      <c r="R55" s="48">
        <f t="shared" si="5"/>
        <v>0</v>
      </c>
      <c r="S55" s="49"/>
      <c r="T55" s="48"/>
      <c r="U55" s="48">
        <f aca="true" t="shared" si="8" ref="U55:U107">R55+S55+T55</f>
        <v>0</v>
      </c>
      <c r="V55" s="46"/>
      <c r="Z55" s="48"/>
      <c r="AA55" s="48"/>
    </row>
    <row r="56" spans="1:27" s="47" customFormat="1" ht="15" outlineLevel="2">
      <c r="A56" s="54" t="s">
        <v>92</v>
      </c>
      <c r="B56" s="55" t="s">
        <v>93</v>
      </c>
      <c r="C56" s="54"/>
      <c r="G56" s="56">
        <v>41956</v>
      </c>
      <c r="H56" s="56">
        <v>41957</v>
      </c>
      <c r="I56" s="56">
        <v>41957</v>
      </c>
      <c r="J56" s="48">
        <f t="shared" si="1"/>
        <v>0.0306791</v>
      </c>
      <c r="K56" s="48"/>
      <c r="L56" s="48"/>
      <c r="M56" s="48">
        <f t="shared" si="6"/>
        <v>0.0306791</v>
      </c>
      <c r="N56" s="57">
        <v>0.0306791</v>
      </c>
      <c r="O56" s="58"/>
      <c r="P56" s="48"/>
      <c r="Q56" s="48">
        <f t="shared" si="7"/>
        <v>0.0306791</v>
      </c>
      <c r="R56" s="48">
        <f t="shared" si="5"/>
        <v>0</v>
      </c>
      <c r="S56" s="49"/>
      <c r="T56" s="48"/>
      <c r="U56" s="48">
        <f t="shared" si="8"/>
        <v>0</v>
      </c>
      <c r="V56" s="58"/>
      <c r="Z56" s="48"/>
      <c r="AA56" s="48"/>
    </row>
    <row r="57" spans="1:27" s="47" customFormat="1" ht="15" outlineLevel="2">
      <c r="A57" s="54" t="s">
        <v>92</v>
      </c>
      <c r="B57" s="55" t="s">
        <v>93</v>
      </c>
      <c r="C57" s="54"/>
      <c r="G57" s="56">
        <v>42004</v>
      </c>
      <c r="H57" s="56">
        <v>42006</v>
      </c>
      <c r="I57" s="56">
        <v>42006</v>
      </c>
      <c r="J57" s="48">
        <f t="shared" si="1"/>
        <v>0.03992936</v>
      </c>
      <c r="K57" s="48"/>
      <c r="L57" s="48"/>
      <c r="M57" s="48">
        <f t="shared" si="6"/>
        <v>0.03992936</v>
      </c>
      <c r="N57" s="57">
        <v>0.03992936</v>
      </c>
      <c r="O57" s="58"/>
      <c r="P57" s="48"/>
      <c r="Q57" s="48">
        <f t="shared" si="7"/>
        <v>0.03992936</v>
      </c>
      <c r="R57" s="48">
        <f t="shared" si="5"/>
        <v>0</v>
      </c>
      <c r="S57" s="49"/>
      <c r="T57" s="48"/>
      <c r="U57" s="48">
        <f t="shared" si="8"/>
        <v>0</v>
      </c>
      <c r="V57" s="58"/>
      <c r="Z57" s="48"/>
      <c r="AA57" s="48"/>
    </row>
    <row r="58" spans="1:27" s="47" customFormat="1" ht="15" outlineLevel="1">
      <c r="A58" s="60" t="s">
        <v>155</v>
      </c>
      <c r="B58" s="55"/>
      <c r="C58" s="54"/>
      <c r="G58" s="56"/>
      <c r="H58" s="56"/>
      <c r="I58" s="56"/>
      <c r="J58" s="48"/>
      <c r="K58" s="48"/>
      <c r="L58" s="48"/>
      <c r="M58" s="48">
        <f>SUBTOTAL(9,M48:M57)</f>
        <v>0.29808966000000003</v>
      </c>
      <c r="N58" s="57"/>
      <c r="O58" s="58"/>
      <c r="P58" s="48"/>
      <c r="Q58" s="48">
        <f>SUBTOTAL(9,Q48:Q57)</f>
        <v>0.29808966000000003</v>
      </c>
      <c r="R58" s="48"/>
      <c r="S58" s="49"/>
      <c r="T58" s="48"/>
      <c r="U58" s="48"/>
      <c r="V58" s="58"/>
      <c r="Z58" s="48"/>
      <c r="AA58" s="48"/>
    </row>
    <row r="59" spans="1:32" s="47" customFormat="1" ht="15" outlineLevel="2">
      <c r="A59" s="54" t="s">
        <v>142</v>
      </c>
      <c r="B59" s="55" t="s">
        <v>140</v>
      </c>
      <c r="C59" s="54" t="s">
        <v>94</v>
      </c>
      <c r="G59" s="56">
        <v>41725</v>
      </c>
      <c r="H59" s="56">
        <v>41726</v>
      </c>
      <c r="I59" s="56">
        <v>41726</v>
      </c>
      <c r="J59" s="48">
        <f t="shared" si="1"/>
        <v>0.1392</v>
      </c>
      <c r="K59" s="48"/>
      <c r="L59" s="48"/>
      <c r="M59" s="48">
        <f t="shared" si="6"/>
        <v>0.1392</v>
      </c>
      <c r="N59" s="57">
        <v>0.1392</v>
      </c>
      <c r="O59" s="58"/>
      <c r="P59" s="48"/>
      <c r="Q59" s="48">
        <f t="shared" si="7"/>
        <v>0.1392</v>
      </c>
      <c r="R59" s="48">
        <f aca="true" t="shared" si="9" ref="R59:R69">N59*0.5059</f>
        <v>0.07042128</v>
      </c>
      <c r="S59" s="49"/>
      <c r="T59" s="48"/>
      <c r="U59" s="48">
        <f t="shared" si="8"/>
        <v>0.07042128</v>
      </c>
      <c r="V59" s="58"/>
      <c r="Z59" s="48"/>
      <c r="AA59" s="48"/>
      <c r="AF59" s="47" t="s">
        <v>139</v>
      </c>
    </row>
    <row r="60" spans="1:32" s="47" customFormat="1" ht="15" outlineLevel="2">
      <c r="A60" s="54" t="s">
        <v>142</v>
      </c>
      <c r="B60" s="55" t="s">
        <v>140</v>
      </c>
      <c r="C60" s="54" t="s">
        <v>94</v>
      </c>
      <c r="G60" s="56">
        <v>41816</v>
      </c>
      <c r="H60" s="56">
        <v>41817</v>
      </c>
      <c r="I60" s="56">
        <v>41817</v>
      </c>
      <c r="J60" s="48">
        <f t="shared" si="1"/>
        <v>0.099</v>
      </c>
      <c r="K60" s="48"/>
      <c r="L60" s="48"/>
      <c r="M60" s="48">
        <f t="shared" si="6"/>
        <v>0.099</v>
      </c>
      <c r="N60" s="57">
        <v>0.099</v>
      </c>
      <c r="O60" s="58"/>
      <c r="P60" s="48"/>
      <c r="Q60" s="48">
        <f t="shared" si="7"/>
        <v>0.099</v>
      </c>
      <c r="R60" s="48">
        <f t="shared" si="9"/>
        <v>0.050084100000000006</v>
      </c>
      <c r="S60" s="49"/>
      <c r="T60" s="48"/>
      <c r="U60" s="48">
        <f t="shared" si="8"/>
        <v>0.050084100000000006</v>
      </c>
      <c r="V60" s="58"/>
      <c r="Z60" s="48"/>
      <c r="AA60" s="48"/>
      <c r="AF60" s="47" t="s">
        <v>139</v>
      </c>
    </row>
    <row r="61" spans="1:32" s="47" customFormat="1" ht="15" outlineLevel="2">
      <c r="A61" s="54" t="s">
        <v>142</v>
      </c>
      <c r="B61" s="55" t="s">
        <v>140</v>
      </c>
      <c r="C61" s="54" t="s">
        <v>94</v>
      </c>
      <c r="G61" s="56">
        <v>41908</v>
      </c>
      <c r="H61" s="56">
        <v>41911</v>
      </c>
      <c r="I61" s="56">
        <v>41911</v>
      </c>
      <c r="J61" s="48">
        <f t="shared" si="1"/>
        <v>0.0741</v>
      </c>
      <c r="K61" s="48"/>
      <c r="L61" s="48"/>
      <c r="M61" s="48">
        <f t="shared" si="6"/>
        <v>0.0741</v>
      </c>
      <c r="N61" s="57">
        <v>0.0741</v>
      </c>
      <c r="O61" s="58"/>
      <c r="P61" s="48"/>
      <c r="Q61" s="48">
        <f t="shared" si="7"/>
        <v>0.0741</v>
      </c>
      <c r="R61" s="48">
        <f t="shared" si="9"/>
        <v>0.037487190000000004</v>
      </c>
      <c r="S61" s="49"/>
      <c r="T61" s="48"/>
      <c r="U61" s="48">
        <f t="shared" si="8"/>
        <v>0.037487190000000004</v>
      </c>
      <c r="V61" s="58"/>
      <c r="Z61" s="48"/>
      <c r="AA61" s="48"/>
      <c r="AF61" s="47" t="s">
        <v>139</v>
      </c>
    </row>
    <row r="62" spans="1:27" s="47" customFormat="1" ht="15" outlineLevel="1">
      <c r="A62" s="60" t="s">
        <v>156</v>
      </c>
      <c r="B62" s="55"/>
      <c r="C62" s="54"/>
      <c r="G62" s="56"/>
      <c r="H62" s="56"/>
      <c r="I62" s="56"/>
      <c r="J62" s="48"/>
      <c r="K62" s="48"/>
      <c r="L62" s="48"/>
      <c r="M62" s="48">
        <f>SUBTOTAL(9,M59:M61)</f>
        <v>0.3123</v>
      </c>
      <c r="N62" s="57"/>
      <c r="O62" s="58"/>
      <c r="P62" s="48"/>
      <c r="Q62" s="48">
        <f>SUBTOTAL(9,Q59:Q61)</f>
        <v>0.3123</v>
      </c>
      <c r="R62" s="48"/>
      <c r="S62" s="49"/>
      <c r="T62" s="48"/>
      <c r="U62" s="48"/>
      <c r="V62" s="58"/>
      <c r="Z62" s="48"/>
      <c r="AA62" s="48"/>
    </row>
    <row r="63" spans="1:27" s="47" customFormat="1" ht="15" outlineLevel="2">
      <c r="A63" s="54" t="s">
        <v>143</v>
      </c>
      <c r="B63" s="55">
        <v>254939168</v>
      </c>
      <c r="C63" s="54" t="s">
        <v>94</v>
      </c>
      <c r="G63" s="56">
        <v>41988</v>
      </c>
      <c r="H63" s="56">
        <v>41989</v>
      </c>
      <c r="I63" s="56">
        <v>41989</v>
      </c>
      <c r="J63" s="48">
        <f t="shared" si="1"/>
        <v>0.29598749999999996</v>
      </c>
      <c r="K63" s="48"/>
      <c r="L63" s="48"/>
      <c r="M63" s="48">
        <f t="shared" si="6"/>
        <v>0.29598749999999996</v>
      </c>
      <c r="N63" s="57">
        <v>0.1655375</v>
      </c>
      <c r="O63" s="58">
        <v>0.12857</v>
      </c>
      <c r="P63" s="48"/>
      <c r="Q63" s="48">
        <f t="shared" si="7"/>
        <v>0.29410749999999997</v>
      </c>
      <c r="R63" s="48">
        <f t="shared" si="9"/>
        <v>0.08374542125000001</v>
      </c>
      <c r="S63" s="49">
        <f>O63*0.5059</f>
        <v>0.065043563</v>
      </c>
      <c r="T63" s="48"/>
      <c r="U63" s="48">
        <f t="shared" si="8"/>
        <v>0.14878898425</v>
      </c>
      <c r="V63" s="58">
        <v>0.00188</v>
      </c>
      <c r="Z63" s="48"/>
      <c r="AA63" s="48"/>
    </row>
    <row r="64" spans="1:27" s="47" customFormat="1" ht="15" outlineLevel="1">
      <c r="A64" s="60" t="s">
        <v>157</v>
      </c>
      <c r="B64" s="55"/>
      <c r="C64" s="54"/>
      <c r="G64" s="56"/>
      <c r="H64" s="56"/>
      <c r="I64" s="56"/>
      <c r="J64" s="48"/>
      <c r="K64" s="48"/>
      <c r="L64" s="48"/>
      <c r="M64" s="48">
        <f>SUBTOTAL(9,M63:M63)</f>
        <v>0.29598749999999996</v>
      </c>
      <c r="N64" s="57"/>
      <c r="O64" s="58"/>
      <c r="P64" s="48"/>
      <c r="Q64" s="48">
        <f>SUBTOTAL(9,Q63:Q63)</f>
        <v>0.29410749999999997</v>
      </c>
      <c r="R64" s="48"/>
      <c r="S64" s="49"/>
      <c r="T64" s="48"/>
      <c r="U64" s="48"/>
      <c r="V64" s="58"/>
      <c r="Z64" s="48"/>
      <c r="AA64" s="48"/>
    </row>
    <row r="65" spans="1:32" s="47" customFormat="1" ht="15" outlineLevel="2">
      <c r="A65" s="54" t="s">
        <v>144</v>
      </c>
      <c r="B65" s="55" t="s">
        <v>141</v>
      </c>
      <c r="C65" s="54" t="s">
        <v>95</v>
      </c>
      <c r="G65" s="56">
        <v>41725</v>
      </c>
      <c r="H65" s="56">
        <v>41726</v>
      </c>
      <c r="I65" s="56">
        <v>41726</v>
      </c>
      <c r="J65" s="48">
        <f t="shared" si="1"/>
        <v>0.1257</v>
      </c>
      <c r="K65" s="48"/>
      <c r="L65" s="48"/>
      <c r="M65" s="48">
        <f t="shared" si="6"/>
        <v>0.1257</v>
      </c>
      <c r="N65" s="57">
        <v>0.1257</v>
      </c>
      <c r="O65" s="58"/>
      <c r="P65" s="48"/>
      <c r="Q65" s="48">
        <f t="shared" si="7"/>
        <v>0.1257</v>
      </c>
      <c r="R65" s="48">
        <f t="shared" si="9"/>
        <v>0.06359163000000001</v>
      </c>
      <c r="S65" s="49"/>
      <c r="T65" s="48"/>
      <c r="U65" s="48">
        <f t="shared" si="8"/>
        <v>0.06359163000000001</v>
      </c>
      <c r="V65" s="58"/>
      <c r="Z65" s="48"/>
      <c r="AA65" s="48"/>
      <c r="AF65" s="47" t="s">
        <v>139</v>
      </c>
    </row>
    <row r="66" spans="1:32" s="47" customFormat="1" ht="15" outlineLevel="2">
      <c r="A66" s="54" t="s">
        <v>144</v>
      </c>
      <c r="B66" s="55" t="s">
        <v>141</v>
      </c>
      <c r="C66" s="54" t="s">
        <v>95</v>
      </c>
      <c r="G66" s="56">
        <v>41816</v>
      </c>
      <c r="H66" s="56">
        <v>41817</v>
      </c>
      <c r="I66" s="56">
        <v>41817</v>
      </c>
      <c r="J66" s="48">
        <f t="shared" si="1"/>
        <v>0.0855</v>
      </c>
      <c r="K66" s="48"/>
      <c r="L66" s="48"/>
      <c r="M66" s="48">
        <f t="shared" si="6"/>
        <v>0.0855</v>
      </c>
      <c r="N66" s="57">
        <v>0.0855</v>
      </c>
      <c r="O66" s="58"/>
      <c r="P66" s="48"/>
      <c r="Q66" s="48">
        <f t="shared" si="7"/>
        <v>0.0855</v>
      </c>
      <c r="R66" s="48">
        <f t="shared" si="9"/>
        <v>0.04325445000000001</v>
      </c>
      <c r="S66" s="49"/>
      <c r="T66" s="48"/>
      <c r="U66" s="48">
        <f t="shared" si="8"/>
        <v>0.04325445000000001</v>
      </c>
      <c r="V66" s="58"/>
      <c r="Z66" s="48"/>
      <c r="AA66" s="48"/>
      <c r="AF66" s="47" t="s">
        <v>139</v>
      </c>
    </row>
    <row r="67" spans="1:32" s="47" customFormat="1" ht="15" outlineLevel="2">
      <c r="A67" s="54" t="s">
        <v>144</v>
      </c>
      <c r="B67" s="55" t="s">
        <v>141</v>
      </c>
      <c r="C67" s="54" t="s">
        <v>95</v>
      </c>
      <c r="G67" s="56">
        <v>41908</v>
      </c>
      <c r="H67" s="56">
        <v>41911</v>
      </c>
      <c r="I67" s="56">
        <v>41911</v>
      </c>
      <c r="J67" s="48">
        <f t="shared" si="1"/>
        <v>0.0638</v>
      </c>
      <c r="K67" s="48"/>
      <c r="L67" s="48"/>
      <c r="M67" s="48">
        <f t="shared" si="6"/>
        <v>0.0638</v>
      </c>
      <c r="N67" s="57">
        <v>0.0638</v>
      </c>
      <c r="O67" s="58"/>
      <c r="P67" s="48"/>
      <c r="Q67" s="48">
        <f t="shared" si="7"/>
        <v>0.0638</v>
      </c>
      <c r="R67" s="48">
        <f t="shared" si="9"/>
        <v>0.03227642</v>
      </c>
      <c r="S67" s="49"/>
      <c r="T67" s="48"/>
      <c r="U67" s="48">
        <f t="shared" si="8"/>
        <v>0.03227642</v>
      </c>
      <c r="V67" s="58"/>
      <c r="Z67" s="48"/>
      <c r="AA67" s="48"/>
      <c r="AF67" s="47" t="s">
        <v>139</v>
      </c>
    </row>
    <row r="68" spans="1:27" s="47" customFormat="1" ht="15" outlineLevel="1">
      <c r="A68" s="60" t="s">
        <v>158</v>
      </c>
      <c r="B68" s="55"/>
      <c r="C68" s="54"/>
      <c r="G68" s="56"/>
      <c r="H68" s="56"/>
      <c r="I68" s="56"/>
      <c r="J68" s="48"/>
      <c r="K68" s="48"/>
      <c r="L68" s="48"/>
      <c r="M68" s="48">
        <f>SUBTOTAL(9,M65:M67)</f>
        <v>0.275</v>
      </c>
      <c r="N68" s="57"/>
      <c r="O68" s="58"/>
      <c r="P68" s="48"/>
      <c r="Q68" s="48">
        <f>SUBTOTAL(9,Q65:Q67)</f>
        <v>0.275</v>
      </c>
      <c r="R68" s="48"/>
      <c r="S68" s="49"/>
      <c r="T68" s="48"/>
      <c r="U68" s="48"/>
      <c r="V68" s="58"/>
      <c r="Z68" s="48"/>
      <c r="AA68" s="48"/>
    </row>
    <row r="69" spans="1:27" s="47" customFormat="1" ht="15" outlineLevel="2">
      <c r="A69" s="54" t="s">
        <v>145</v>
      </c>
      <c r="B69" s="55">
        <v>254939176</v>
      </c>
      <c r="C69" s="54" t="s">
        <v>95</v>
      </c>
      <c r="G69" s="56">
        <v>41988</v>
      </c>
      <c r="H69" s="56">
        <v>41989</v>
      </c>
      <c r="I69" s="56">
        <v>41989</v>
      </c>
      <c r="J69" s="48">
        <f t="shared" si="1"/>
        <v>0.28604999999999997</v>
      </c>
      <c r="K69" s="48"/>
      <c r="L69" s="48"/>
      <c r="M69" s="48">
        <f t="shared" si="6"/>
        <v>0.28604999999999997</v>
      </c>
      <c r="N69" s="57">
        <v>0.1556</v>
      </c>
      <c r="O69" s="58">
        <v>0.12857</v>
      </c>
      <c r="P69" s="48"/>
      <c r="Q69" s="48">
        <f t="shared" si="7"/>
        <v>0.28417</v>
      </c>
      <c r="R69" s="48">
        <f t="shared" si="9"/>
        <v>0.07871804</v>
      </c>
      <c r="S69" s="49">
        <f>O69*0.5059</f>
        <v>0.065043563</v>
      </c>
      <c r="T69" s="48"/>
      <c r="U69" s="48">
        <f t="shared" si="8"/>
        <v>0.14376160300000002</v>
      </c>
      <c r="V69" s="58">
        <v>0.00188</v>
      </c>
      <c r="Z69" s="48"/>
      <c r="AA69" s="48"/>
    </row>
    <row r="70" spans="1:27" s="47" customFormat="1" ht="15" outlineLevel="1">
      <c r="A70" s="60" t="s">
        <v>159</v>
      </c>
      <c r="B70" s="55"/>
      <c r="C70" s="54"/>
      <c r="G70" s="56"/>
      <c r="H70" s="56"/>
      <c r="I70" s="56"/>
      <c r="J70" s="48"/>
      <c r="K70" s="48"/>
      <c r="L70" s="48"/>
      <c r="M70" s="48">
        <f>SUBTOTAL(9,M69:M69)</f>
        <v>0.28604999999999997</v>
      </c>
      <c r="N70" s="57"/>
      <c r="O70" s="58"/>
      <c r="P70" s="48"/>
      <c r="Q70" s="48">
        <f>SUBTOTAL(9,Q69:Q69)</f>
        <v>0.28417</v>
      </c>
      <c r="R70" s="48"/>
      <c r="S70" s="49"/>
      <c r="T70" s="48"/>
      <c r="U70" s="48"/>
      <c r="V70" s="58"/>
      <c r="Z70" s="48"/>
      <c r="AA70" s="48"/>
    </row>
    <row r="71" spans="1:27" s="47" customFormat="1" ht="15" outlineLevel="2">
      <c r="A71" s="54" t="s">
        <v>96</v>
      </c>
      <c r="B71" s="55" t="s">
        <v>97</v>
      </c>
      <c r="C71" s="54" t="s">
        <v>98</v>
      </c>
      <c r="G71" s="56">
        <v>41907</v>
      </c>
      <c r="H71" s="56">
        <v>41905</v>
      </c>
      <c r="I71" s="56">
        <v>41912</v>
      </c>
      <c r="J71" s="48">
        <f t="shared" si="1"/>
        <v>0.03726</v>
      </c>
      <c r="K71" s="48"/>
      <c r="L71" s="48"/>
      <c r="M71" s="48">
        <f t="shared" si="6"/>
        <v>0.03726</v>
      </c>
      <c r="N71" s="57">
        <v>0.03726</v>
      </c>
      <c r="O71" s="58"/>
      <c r="P71" s="48"/>
      <c r="Q71" s="48">
        <f t="shared" si="7"/>
        <v>0.03726</v>
      </c>
      <c r="R71" s="48">
        <f>N71*0.9076</f>
        <v>0.033817176</v>
      </c>
      <c r="S71" s="49"/>
      <c r="T71" s="48"/>
      <c r="U71" s="48">
        <f t="shared" si="8"/>
        <v>0.033817176</v>
      </c>
      <c r="V71" s="58"/>
      <c r="Z71" s="48"/>
      <c r="AA71" s="48"/>
    </row>
    <row r="72" spans="1:27" s="47" customFormat="1" ht="15" outlineLevel="2">
      <c r="A72" s="54" t="s">
        <v>96</v>
      </c>
      <c r="B72" s="55" t="s">
        <v>97</v>
      </c>
      <c r="C72" s="54" t="s">
        <v>98</v>
      </c>
      <c r="G72" s="56">
        <v>41988</v>
      </c>
      <c r="H72" s="56">
        <v>41984</v>
      </c>
      <c r="I72" s="56">
        <v>41991</v>
      </c>
      <c r="J72" s="48">
        <f t="shared" si="1"/>
        <v>0.01843</v>
      </c>
      <c r="K72" s="48"/>
      <c r="L72" s="48"/>
      <c r="M72" s="48">
        <f t="shared" si="6"/>
        <v>0.01843</v>
      </c>
      <c r="N72" s="57">
        <v>0</v>
      </c>
      <c r="O72" s="58">
        <v>0.01843</v>
      </c>
      <c r="P72" s="48"/>
      <c r="Q72" s="48">
        <f t="shared" si="7"/>
        <v>0.01843</v>
      </c>
      <c r="R72" s="48">
        <f>N72*0.9076</f>
        <v>0</v>
      </c>
      <c r="S72" s="49">
        <f>+O72*0.9076</f>
        <v>0.016727067999999998</v>
      </c>
      <c r="T72" s="48"/>
      <c r="U72" s="48">
        <f t="shared" si="8"/>
        <v>0.016727067999999998</v>
      </c>
      <c r="V72" s="58"/>
      <c r="Z72" s="48"/>
      <c r="AA72" s="48"/>
    </row>
    <row r="73" spans="1:27" s="47" customFormat="1" ht="15" outlineLevel="2">
      <c r="A73" s="54" t="s">
        <v>96</v>
      </c>
      <c r="B73" s="55" t="s">
        <v>97</v>
      </c>
      <c r="C73" s="54" t="s">
        <v>98</v>
      </c>
      <c r="G73" s="56">
        <v>41999</v>
      </c>
      <c r="H73" s="56">
        <v>41996</v>
      </c>
      <c r="I73" s="56">
        <v>42004</v>
      </c>
      <c r="J73" s="48">
        <f t="shared" si="1"/>
        <v>0.04576</v>
      </c>
      <c r="K73" s="48"/>
      <c r="L73" s="48"/>
      <c r="M73" s="48">
        <f t="shared" si="6"/>
        <v>0.04576</v>
      </c>
      <c r="N73" s="57">
        <v>0.04576</v>
      </c>
      <c r="O73" s="58"/>
      <c r="P73" s="48"/>
      <c r="Q73" s="48">
        <f t="shared" si="7"/>
        <v>0.04576</v>
      </c>
      <c r="R73" s="48">
        <f>N73*0.9076</f>
        <v>0.041531776</v>
      </c>
      <c r="S73" s="49"/>
      <c r="T73" s="48"/>
      <c r="U73" s="48">
        <f t="shared" si="8"/>
        <v>0.041531776</v>
      </c>
      <c r="V73" s="58"/>
      <c r="Z73" s="48"/>
      <c r="AA73" s="48"/>
    </row>
    <row r="74" spans="1:27" s="47" customFormat="1" ht="15" outlineLevel="1">
      <c r="A74" s="60" t="s">
        <v>160</v>
      </c>
      <c r="B74" s="55"/>
      <c r="C74" s="54"/>
      <c r="G74" s="56"/>
      <c r="H74" s="56"/>
      <c r="I74" s="56"/>
      <c r="J74" s="48"/>
      <c r="K74" s="48"/>
      <c r="L74" s="48"/>
      <c r="M74" s="48">
        <f>SUBTOTAL(9,M71:M73)</f>
        <v>0.10145000000000001</v>
      </c>
      <c r="N74" s="57"/>
      <c r="O74" s="58"/>
      <c r="P74" s="48"/>
      <c r="Q74" s="48">
        <f>SUBTOTAL(9,Q71:Q73)</f>
        <v>0.10145000000000001</v>
      </c>
      <c r="R74" s="48"/>
      <c r="S74" s="49"/>
      <c r="T74" s="48"/>
      <c r="U74" s="48"/>
      <c r="V74" s="58"/>
      <c r="Z74" s="48"/>
      <c r="AA74" s="48"/>
    </row>
    <row r="75" spans="1:27" s="47" customFormat="1" ht="15" outlineLevel="2">
      <c r="A75" s="54" t="s">
        <v>117</v>
      </c>
      <c r="B75" s="55">
        <v>254939234</v>
      </c>
      <c r="C75" s="54" t="s">
        <v>118</v>
      </c>
      <c r="G75" s="56">
        <v>41988</v>
      </c>
      <c r="H75" s="56">
        <v>41989</v>
      </c>
      <c r="I75" s="56">
        <v>41989</v>
      </c>
      <c r="J75" s="48">
        <f t="shared" si="1"/>
        <v>0.35690712</v>
      </c>
      <c r="K75" s="48"/>
      <c r="L75" s="48"/>
      <c r="M75" s="48">
        <f t="shared" si="6"/>
        <v>0.35690712</v>
      </c>
      <c r="N75" s="57">
        <v>0.35690712</v>
      </c>
      <c r="O75" s="58"/>
      <c r="P75" s="48"/>
      <c r="Q75" s="48">
        <f t="shared" si="7"/>
        <v>0.35690712</v>
      </c>
      <c r="R75" s="48">
        <v>0</v>
      </c>
      <c r="S75" s="49"/>
      <c r="T75" s="48"/>
      <c r="U75" s="48">
        <f t="shared" si="8"/>
        <v>0</v>
      </c>
      <c r="V75" s="58"/>
      <c r="Z75" s="48"/>
      <c r="AA75" s="48"/>
    </row>
    <row r="76" spans="1:27" s="47" customFormat="1" ht="15" outlineLevel="1">
      <c r="A76" s="60" t="s">
        <v>161</v>
      </c>
      <c r="B76" s="55"/>
      <c r="C76" s="54"/>
      <c r="G76" s="56"/>
      <c r="H76" s="56"/>
      <c r="I76" s="56"/>
      <c r="J76" s="48"/>
      <c r="K76" s="48"/>
      <c r="L76" s="48"/>
      <c r="M76" s="48">
        <f>SUBTOTAL(9,M75:M75)</f>
        <v>0.35690712</v>
      </c>
      <c r="N76" s="57"/>
      <c r="O76" s="58"/>
      <c r="P76" s="48"/>
      <c r="Q76" s="48">
        <f>SUBTOTAL(9,Q75:Q75)</f>
        <v>0.35690712</v>
      </c>
      <c r="R76" s="48"/>
      <c r="S76" s="49"/>
      <c r="T76" s="48"/>
      <c r="U76" s="48"/>
      <c r="V76" s="58"/>
      <c r="Z76" s="48"/>
      <c r="AA76" s="48"/>
    </row>
    <row r="77" spans="1:27" s="47" customFormat="1" ht="15" outlineLevel="2">
      <c r="A77" s="54" t="s">
        <v>119</v>
      </c>
      <c r="B77" s="55">
        <v>254939291</v>
      </c>
      <c r="C77" s="54" t="s">
        <v>120</v>
      </c>
      <c r="G77" s="56">
        <v>41988</v>
      </c>
      <c r="H77" s="56">
        <v>41989</v>
      </c>
      <c r="I77" s="56">
        <v>41989</v>
      </c>
      <c r="J77" s="48">
        <f t="shared" si="1"/>
        <v>0.15721</v>
      </c>
      <c r="K77" s="48"/>
      <c r="L77" s="48"/>
      <c r="M77" s="48">
        <f t="shared" si="6"/>
        <v>0.15721</v>
      </c>
      <c r="N77" s="57">
        <v>0</v>
      </c>
      <c r="O77" s="58"/>
      <c r="P77" s="48"/>
      <c r="Q77" s="48">
        <f t="shared" si="7"/>
        <v>0</v>
      </c>
      <c r="R77" s="48">
        <v>0</v>
      </c>
      <c r="S77" s="49"/>
      <c r="T77" s="48"/>
      <c r="U77" s="48">
        <f t="shared" si="8"/>
        <v>0</v>
      </c>
      <c r="V77" s="58">
        <v>0.15721</v>
      </c>
      <c r="Z77" s="48"/>
      <c r="AA77" s="48"/>
    </row>
    <row r="78" spans="1:27" s="47" customFormat="1" ht="15" outlineLevel="1">
      <c r="A78" s="60" t="s">
        <v>162</v>
      </c>
      <c r="B78" s="55"/>
      <c r="C78" s="54"/>
      <c r="G78" s="56"/>
      <c r="H78" s="56"/>
      <c r="I78" s="56"/>
      <c r="J78" s="48"/>
      <c r="K78" s="48"/>
      <c r="L78" s="48"/>
      <c r="M78" s="48">
        <f>SUBTOTAL(9,M77:M77)</f>
        <v>0.15721</v>
      </c>
      <c r="N78" s="57"/>
      <c r="O78" s="58"/>
      <c r="P78" s="48"/>
      <c r="Q78" s="48">
        <f>SUBTOTAL(9,Q77:Q77)</f>
        <v>0</v>
      </c>
      <c r="R78" s="48"/>
      <c r="S78" s="49"/>
      <c r="T78" s="48"/>
      <c r="U78" s="48"/>
      <c r="V78" s="58"/>
      <c r="Z78" s="48"/>
      <c r="AA78" s="48"/>
    </row>
    <row r="79" spans="1:27" s="47" customFormat="1" ht="15" outlineLevel="2">
      <c r="A79" s="54" t="s">
        <v>121</v>
      </c>
      <c r="B79" s="55">
        <v>254939283</v>
      </c>
      <c r="C79" s="54" t="s">
        <v>122</v>
      </c>
      <c r="G79" s="56">
        <v>41988</v>
      </c>
      <c r="H79" s="56">
        <v>41989</v>
      </c>
      <c r="I79" s="56">
        <v>41989</v>
      </c>
      <c r="J79" s="48">
        <f t="shared" si="1"/>
        <v>0.15721</v>
      </c>
      <c r="K79" s="48"/>
      <c r="L79" s="48"/>
      <c r="M79" s="48">
        <f t="shared" si="6"/>
        <v>0.15721</v>
      </c>
      <c r="N79" s="57">
        <v>0</v>
      </c>
      <c r="O79" s="58"/>
      <c r="P79" s="48"/>
      <c r="Q79" s="48">
        <f t="shared" si="7"/>
        <v>0</v>
      </c>
      <c r="R79" s="48">
        <v>0</v>
      </c>
      <c r="S79" s="49"/>
      <c r="T79" s="48"/>
      <c r="U79" s="48">
        <f t="shared" si="8"/>
        <v>0</v>
      </c>
      <c r="V79" s="58">
        <v>0.15721</v>
      </c>
      <c r="Z79" s="48"/>
      <c r="AA79" s="48"/>
    </row>
    <row r="80" spans="1:27" s="47" customFormat="1" ht="15" outlineLevel="1">
      <c r="A80" s="60" t="s">
        <v>163</v>
      </c>
      <c r="B80" s="55"/>
      <c r="C80" s="54"/>
      <c r="G80" s="56"/>
      <c r="H80" s="56"/>
      <c r="I80" s="56"/>
      <c r="J80" s="48"/>
      <c r="K80" s="48"/>
      <c r="L80" s="48"/>
      <c r="M80" s="48">
        <f>SUBTOTAL(9,M79:M79)</f>
        <v>0.15721</v>
      </c>
      <c r="N80" s="57"/>
      <c r="O80" s="58"/>
      <c r="P80" s="48"/>
      <c r="Q80" s="48">
        <f>SUBTOTAL(9,Q79:Q79)</f>
        <v>0</v>
      </c>
      <c r="R80" s="48"/>
      <c r="S80" s="49"/>
      <c r="T80" s="48"/>
      <c r="U80" s="48"/>
      <c r="V80" s="58"/>
      <c r="Z80" s="48"/>
      <c r="AA80" s="48"/>
    </row>
    <row r="81" spans="1:27" s="47" customFormat="1" ht="15" outlineLevel="2">
      <c r="A81" s="54" t="s">
        <v>123</v>
      </c>
      <c r="B81" s="55">
        <v>254939275</v>
      </c>
      <c r="C81" s="54" t="s">
        <v>124</v>
      </c>
      <c r="G81" s="56">
        <v>41988</v>
      </c>
      <c r="H81" s="56">
        <v>41989</v>
      </c>
      <c r="I81" s="56">
        <v>41989</v>
      </c>
      <c r="J81" s="48">
        <f t="shared" si="1"/>
        <v>0.15721</v>
      </c>
      <c r="K81" s="48"/>
      <c r="L81" s="48"/>
      <c r="M81" s="48">
        <f t="shared" si="6"/>
        <v>0.15721</v>
      </c>
      <c r="N81" s="57">
        <v>0</v>
      </c>
      <c r="O81" s="58"/>
      <c r="P81" s="48"/>
      <c r="Q81" s="48">
        <f t="shared" si="7"/>
        <v>0</v>
      </c>
      <c r="R81" s="48">
        <v>0</v>
      </c>
      <c r="S81" s="49"/>
      <c r="T81" s="48"/>
      <c r="U81" s="48">
        <f t="shared" si="8"/>
        <v>0</v>
      </c>
      <c r="V81" s="58">
        <v>0.15721</v>
      </c>
      <c r="Z81" s="48"/>
      <c r="AA81" s="48"/>
    </row>
    <row r="82" spans="1:27" s="47" customFormat="1" ht="15" outlineLevel="1">
      <c r="A82" s="60" t="s">
        <v>164</v>
      </c>
      <c r="B82" s="55"/>
      <c r="C82" s="54"/>
      <c r="G82" s="56"/>
      <c r="H82" s="56"/>
      <c r="I82" s="56"/>
      <c r="J82" s="48"/>
      <c r="K82" s="48"/>
      <c r="L82" s="48"/>
      <c r="M82" s="48">
        <f>SUBTOTAL(9,M81:M81)</f>
        <v>0.15721</v>
      </c>
      <c r="N82" s="57"/>
      <c r="O82" s="58"/>
      <c r="P82" s="48"/>
      <c r="Q82" s="48">
        <f>SUBTOTAL(9,Q81:Q81)</f>
        <v>0</v>
      </c>
      <c r="R82" s="48"/>
      <c r="S82" s="49"/>
      <c r="T82" s="48"/>
      <c r="U82" s="48"/>
      <c r="V82" s="58"/>
      <c r="Z82" s="48"/>
      <c r="AA82" s="48"/>
    </row>
    <row r="83" spans="1:27" s="47" customFormat="1" ht="15" outlineLevel="2">
      <c r="A83" s="54" t="s">
        <v>125</v>
      </c>
      <c r="B83" s="55">
        <v>254939200</v>
      </c>
      <c r="C83" s="54" t="s">
        <v>126</v>
      </c>
      <c r="G83" s="56">
        <v>41988</v>
      </c>
      <c r="H83" s="56">
        <v>41989</v>
      </c>
      <c r="I83" s="56">
        <v>41989</v>
      </c>
      <c r="J83" s="48">
        <f t="shared" si="1"/>
        <v>0.63186</v>
      </c>
      <c r="K83" s="48"/>
      <c r="L83" s="48"/>
      <c r="M83" s="48">
        <f t="shared" si="6"/>
        <v>0.63186</v>
      </c>
      <c r="N83" s="57">
        <v>0</v>
      </c>
      <c r="O83" s="58">
        <v>0.63186</v>
      </c>
      <c r="P83" s="48"/>
      <c r="Q83" s="48">
        <f t="shared" si="7"/>
        <v>0.63186</v>
      </c>
      <c r="R83" s="48">
        <f>N83*100</f>
        <v>0</v>
      </c>
      <c r="S83" s="49">
        <f>O83*1</f>
        <v>0.63186</v>
      </c>
      <c r="T83" s="48"/>
      <c r="U83" s="48">
        <f t="shared" si="8"/>
        <v>0.63186</v>
      </c>
      <c r="V83" s="58"/>
      <c r="Z83" s="48"/>
      <c r="AA83" s="48"/>
    </row>
    <row r="84" spans="1:27" s="47" customFormat="1" ht="15" outlineLevel="1">
      <c r="A84" s="60" t="s">
        <v>165</v>
      </c>
      <c r="B84" s="55"/>
      <c r="C84" s="54"/>
      <c r="G84" s="56"/>
      <c r="H84" s="56"/>
      <c r="I84" s="56"/>
      <c r="J84" s="48"/>
      <c r="K84" s="48"/>
      <c r="L84" s="48"/>
      <c r="M84" s="48">
        <f>SUBTOTAL(9,M83:M83)</f>
        <v>0.63186</v>
      </c>
      <c r="N84" s="57"/>
      <c r="O84" s="58"/>
      <c r="P84" s="48"/>
      <c r="Q84" s="48">
        <f>SUBTOTAL(9,Q83:Q83)</f>
        <v>0.63186</v>
      </c>
      <c r="R84" s="48"/>
      <c r="S84" s="49"/>
      <c r="T84" s="48"/>
      <c r="U84" s="48"/>
      <c r="V84" s="58"/>
      <c r="Z84" s="48"/>
      <c r="AA84" s="48"/>
    </row>
    <row r="85" spans="1:27" s="47" customFormat="1" ht="15" outlineLevel="2">
      <c r="A85" s="54" t="s">
        <v>127</v>
      </c>
      <c r="B85" s="55">
        <v>254939705</v>
      </c>
      <c r="C85" s="54" t="s">
        <v>128</v>
      </c>
      <c r="G85" s="56">
        <v>41988</v>
      </c>
      <c r="H85" s="56">
        <v>41989</v>
      </c>
      <c r="I85" s="56">
        <v>41989</v>
      </c>
      <c r="J85" s="48">
        <f t="shared" si="1"/>
        <v>3.65699</v>
      </c>
      <c r="K85" s="48"/>
      <c r="L85" s="48"/>
      <c r="M85" s="48">
        <f t="shared" si="6"/>
        <v>3.65699</v>
      </c>
      <c r="N85" s="57">
        <v>0</v>
      </c>
      <c r="O85" s="58">
        <v>3.65699</v>
      </c>
      <c r="P85" s="48"/>
      <c r="Q85" s="48">
        <f t="shared" si="7"/>
        <v>3.65699</v>
      </c>
      <c r="R85" s="48">
        <v>0</v>
      </c>
      <c r="S85" s="49">
        <v>0</v>
      </c>
      <c r="T85" s="48"/>
      <c r="U85" s="48">
        <f t="shared" si="8"/>
        <v>0</v>
      </c>
      <c r="V85" s="58"/>
      <c r="Z85" s="48"/>
      <c r="AA85" s="48"/>
    </row>
    <row r="86" spans="1:27" s="47" customFormat="1" ht="15" outlineLevel="1">
      <c r="A86" s="60" t="s">
        <v>166</v>
      </c>
      <c r="B86" s="55"/>
      <c r="C86" s="54"/>
      <c r="G86" s="56"/>
      <c r="H86" s="56"/>
      <c r="I86" s="56"/>
      <c r="J86" s="48"/>
      <c r="K86" s="48"/>
      <c r="L86" s="48"/>
      <c r="M86" s="48">
        <f>SUBTOTAL(9,M85:M85)</f>
        <v>3.65699</v>
      </c>
      <c r="N86" s="57"/>
      <c r="O86" s="58"/>
      <c r="P86" s="48"/>
      <c r="Q86" s="48">
        <f>SUBTOTAL(9,Q85:Q85)</f>
        <v>3.65699</v>
      </c>
      <c r="R86" s="48"/>
      <c r="S86" s="49"/>
      <c r="T86" s="48"/>
      <c r="U86" s="48"/>
      <c r="V86" s="58"/>
      <c r="Z86" s="48"/>
      <c r="AA86" s="48"/>
    </row>
    <row r="87" spans="1:27" s="47" customFormat="1" ht="15" outlineLevel="2">
      <c r="A87" s="54" t="s">
        <v>129</v>
      </c>
      <c r="B87" s="55">
        <v>254939838</v>
      </c>
      <c r="C87" s="54" t="s">
        <v>130</v>
      </c>
      <c r="G87" s="56">
        <v>41988</v>
      </c>
      <c r="H87" s="56">
        <v>41989</v>
      </c>
      <c r="I87" s="56">
        <v>41989</v>
      </c>
      <c r="J87" s="48">
        <f aca="true" t="shared" si="10" ref="J87:J107">K87+L87+M87</f>
        <v>0.00264</v>
      </c>
      <c r="K87" s="48"/>
      <c r="L87" s="48"/>
      <c r="M87" s="48">
        <f t="shared" si="6"/>
        <v>0.00264</v>
      </c>
      <c r="N87" s="57">
        <v>0</v>
      </c>
      <c r="O87" s="58">
        <v>0.00264</v>
      </c>
      <c r="P87" s="48"/>
      <c r="Q87" s="48">
        <f t="shared" si="7"/>
        <v>0.00264</v>
      </c>
      <c r="R87" s="48">
        <v>0</v>
      </c>
      <c r="S87" s="49">
        <v>0</v>
      </c>
      <c r="T87" s="48"/>
      <c r="U87" s="48">
        <f t="shared" si="8"/>
        <v>0</v>
      </c>
      <c r="V87" s="58"/>
      <c r="Z87" s="48"/>
      <c r="AA87" s="48"/>
    </row>
    <row r="88" spans="1:27" s="47" customFormat="1" ht="15" outlineLevel="1">
      <c r="A88" s="60" t="s">
        <v>167</v>
      </c>
      <c r="B88" s="55"/>
      <c r="C88" s="54"/>
      <c r="G88" s="56"/>
      <c r="H88" s="56"/>
      <c r="I88" s="56"/>
      <c r="J88" s="48"/>
      <c r="K88" s="48"/>
      <c r="L88" s="48"/>
      <c r="M88" s="48">
        <f>SUBTOTAL(9,M87:M87)</f>
        <v>0.00264</v>
      </c>
      <c r="N88" s="57"/>
      <c r="O88" s="58"/>
      <c r="P88" s="48"/>
      <c r="Q88" s="48">
        <f>SUBTOTAL(9,Q87:Q87)</f>
        <v>0.00264</v>
      </c>
      <c r="R88" s="48"/>
      <c r="S88" s="49"/>
      <c r="T88" s="48"/>
      <c r="U88" s="48"/>
      <c r="V88" s="58"/>
      <c r="Z88" s="48"/>
      <c r="AA88" s="48"/>
    </row>
    <row r="89" spans="1:27" s="47" customFormat="1" ht="15" outlineLevel="2">
      <c r="A89" s="54" t="s">
        <v>99</v>
      </c>
      <c r="B89" s="55" t="s">
        <v>100</v>
      </c>
      <c r="C89" s="54" t="s">
        <v>101</v>
      </c>
      <c r="G89" s="56">
        <v>41725</v>
      </c>
      <c r="H89" s="56">
        <v>41723</v>
      </c>
      <c r="I89" s="56">
        <v>41730</v>
      </c>
      <c r="J89" s="48">
        <f t="shared" si="10"/>
        <v>0.33101</v>
      </c>
      <c r="K89" s="48"/>
      <c r="L89" s="48"/>
      <c r="M89" s="48">
        <f t="shared" si="6"/>
        <v>0.33101</v>
      </c>
      <c r="N89" s="57">
        <v>0.33101</v>
      </c>
      <c r="O89" s="58"/>
      <c r="P89" s="48"/>
      <c r="Q89" s="48">
        <f t="shared" si="7"/>
        <v>0.33101</v>
      </c>
      <c r="R89" s="48">
        <f>+N89*1</f>
        <v>0.33101</v>
      </c>
      <c r="S89" s="48"/>
      <c r="T89" s="48"/>
      <c r="U89" s="48">
        <f t="shared" si="8"/>
        <v>0.33101</v>
      </c>
      <c r="V89" s="58">
        <v>0</v>
      </c>
      <c r="Z89" s="48"/>
      <c r="AA89" s="48"/>
    </row>
    <row r="90" spans="1:27" s="47" customFormat="1" ht="15" outlineLevel="2">
      <c r="A90" s="54" t="s">
        <v>99</v>
      </c>
      <c r="B90" s="55" t="s">
        <v>100</v>
      </c>
      <c r="C90" s="54" t="s">
        <v>101</v>
      </c>
      <c r="G90" s="56">
        <v>41816</v>
      </c>
      <c r="H90" s="56">
        <v>41814</v>
      </c>
      <c r="I90" s="56">
        <v>41821</v>
      </c>
      <c r="J90" s="48">
        <f t="shared" si="10"/>
        <v>0.22653</v>
      </c>
      <c r="K90" s="48"/>
      <c r="L90" s="48"/>
      <c r="M90" s="48">
        <f t="shared" si="6"/>
        <v>0.22653</v>
      </c>
      <c r="N90" s="57">
        <v>0.22653</v>
      </c>
      <c r="O90" s="58"/>
      <c r="P90" s="48"/>
      <c r="Q90" s="48">
        <f t="shared" si="7"/>
        <v>0.22653</v>
      </c>
      <c r="R90" s="48">
        <f>+N90*1</f>
        <v>0.22653</v>
      </c>
      <c r="S90" s="49"/>
      <c r="T90" s="48"/>
      <c r="U90" s="48">
        <f t="shared" si="8"/>
        <v>0.22653</v>
      </c>
      <c r="V90" s="58"/>
      <c r="Z90" s="48"/>
      <c r="AA90" s="48"/>
    </row>
    <row r="91" spans="1:27" s="47" customFormat="1" ht="15" outlineLevel="2">
      <c r="A91" s="54" t="s">
        <v>99</v>
      </c>
      <c r="B91" s="55" t="s">
        <v>100</v>
      </c>
      <c r="C91" s="54" t="s">
        <v>101</v>
      </c>
      <c r="G91" s="56">
        <v>41907</v>
      </c>
      <c r="H91" s="56">
        <v>41905</v>
      </c>
      <c r="I91" s="56">
        <v>41912</v>
      </c>
      <c r="J91" s="48">
        <f t="shared" si="10"/>
        <v>0.08727</v>
      </c>
      <c r="K91" s="48"/>
      <c r="L91" s="48"/>
      <c r="M91" s="48">
        <f t="shared" si="6"/>
        <v>0.08727</v>
      </c>
      <c r="N91" s="57">
        <v>0.08727</v>
      </c>
      <c r="O91" s="58"/>
      <c r="P91" s="48"/>
      <c r="Q91" s="48">
        <f t="shared" si="7"/>
        <v>0.08727</v>
      </c>
      <c r="R91" s="48">
        <f>+N91*1</f>
        <v>0.08727</v>
      </c>
      <c r="S91" s="49"/>
      <c r="T91" s="48"/>
      <c r="U91" s="48">
        <f t="shared" si="8"/>
        <v>0.08727</v>
      </c>
      <c r="V91" s="58"/>
      <c r="Z91" s="48"/>
      <c r="AA91" s="48"/>
    </row>
    <row r="92" spans="1:27" s="47" customFormat="1" ht="15" outlineLevel="2">
      <c r="A92" s="54" t="s">
        <v>99</v>
      </c>
      <c r="B92" s="55" t="s">
        <v>100</v>
      </c>
      <c r="C92" s="54" t="s">
        <v>101</v>
      </c>
      <c r="G92" s="56">
        <v>41999</v>
      </c>
      <c r="H92" s="56">
        <v>41996</v>
      </c>
      <c r="I92" s="56">
        <v>42004</v>
      </c>
      <c r="J92" s="48">
        <f t="shared" si="10"/>
        <v>0.22351</v>
      </c>
      <c r="K92" s="48"/>
      <c r="L92" s="48"/>
      <c r="M92" s="48">
        <f t="shared" si="6"/>
        <v>0.22351</v>
      </c>
      <c r="N92" s="57">
        <v>0.22351</v>
      </c>
      <c r="O92" s="58"/>
      <c r="P92" s="48"/>
      <c r="Q92" s="48">
        <f t="shared" si="7"/>
        <v>0.22351</v>
      </c>
      <c r="R92" s="48">
        <f>+N92*1</f>
        <v>0.22351</v>
      </c>
      <c r="S92" s="49"/>
      <c r="T92" s="48"/>
      <c r="U92" s="48">
        <f t="shared" si="8"/>
        <v>0.22351</v>
      </c>
      <c r="V92" s="58"/>
      <c r="Z92" s="48"/>
      <c r="AA92" s="48"/>
    </row>
    <row r="93" spans="1:27" s="47" customFormat="1" ht="15" outlineLevel="1">
      <c r="A93" s="60" t="s">
        <v>168</v>
      </c>
      <c r="B93" s="55"/>
      <c r="C93" s="54"/>
      <c r="G93" s="56"/>
      <c r="H93" s="56"/>
      <c r="I93" s="56"/>
      <c r="J93" s="48"/>
      <c r="K93" s="48"/>
      <c r="L93" s="48"/>
      <c r="M93" s="48">
        <f>SUBTOTAL(9,M89:M92)</f>
        <v>0.86832</v>
      </c>
      <c r="N93" s="57"/>
      <c r="O93" s="58"/>
      <c r="P93" s="48"/>
      <c r="Q93" s="48">
        <f>SUBTOTAL(9,Q89:Q92)</f>
        <v>0.86832</v>
      </c>
      <c r="R93" s="48"/>
      <c r="S93" s="49"/>
      <c r="T93" s="48"/>
      <c r="U93" s="48"/>
      <c r="V93" s="58"/>
      <c r="Z93" s="48"/>
      <c r="AA93" s="48"/>
    </row>
    <row r="94" spans="1:27" s="47" customFormat="1" ht="15" outlineLevel="2">
      <c r="A94" s="54" t="s">
        <v>102</v>
      </c>
      <c r="B94" s="55" t="s">
        <v>103</v>
      </c>
      <c r="C94" s="54" t="s">
        <v>104</v>
      </c>
      <c r="G94" s="56">
        <v>41725</v>
      </c>
      <c r="H94" s="56">
        <v>41723</v>
      </c>
      <c r="I94" s="56">
        <v>41730</v>
      </c>
      <c r="J94" s="48">
        <f t="shared" si="10"/>
        <v>0.31652</v>
      </c>
      <c r="K94" s="48"/>
      <c r="L94" s="48"/>
      <c r="M94" s="48">
        <f t="shared" si="6"/>
        <v>0.31652</v>
      </c>
      <c r="N94" s="57">
        <v>0.31652</v>
      </c>
      <c r="O94" s="58"/>
      <c r="P94" s="48"/>
      <c r="Q94" s="48">
        <f t="shared" si="7"/>
        <v>0.31652</v>
      </c>
      <c r="R94" s="48">
        <f>N94*0.4181</f>
        <v>0.13233701200000003</v>
      </c>
      <c r="S94" s="49"/>
      <c r="T94" s="48"/>
      <c r="U94" s="48">
        <f t="shared" si="8"/>
        <v>0.13233701200000003</v>
      </c>
      <c r="V94" s="58">
        <v>0</v>
      </c>
      <c r="Z94" s="48"/>
      <c r="AA94" s="48"/>
    </row>
    <row r="95" spans="1:27" s="47" customFormat="1" ht="15" outlineLevel="2">
      <c r="A95" s="42" t="s">
        <v>102</v>
      </c>
      <c r="B95" s="43" t="s">
        <v>103</v>
      </c>
      <c r="C95" s="42" t="s">
        <v>104</v>
      </c>
      <c r="G95" s="44">
        <v>41816</v>
      </c>
      <c r="H95" s="44">
        <v>41814</v>
      </c>
      <c r="I95" s="44">
        <v>41821</v>
      </c>
      <c r="J95" s="48">
        <f t="shared" si="10"/>
        <v>0.34989</v>
      </c>
      <c r="K95" s="48"/>
      <c r="L95" s="48"/>
      <c r="M95" s="48">
        <f t="shared" si="6"/>
        <v>0.34989</v>
      </c>
      <c r="N95" s="45">
        <v>0.23256</v>
      </c>
      <c r="O95" s="46">
        <v>0.11733</v>
      </c>
      <c r="P95" s="48"/>
      <c r="Q95" s="48">
        <f t="shared" si="7"/>
        <v>0.34989</v>
      </c>
      <c r="R95" s="48">
        <f>N95*0.4181</f>
        <v>0.097233336</v>
      </c>
      <c r="S95" s="48">
        <f>+O95*0.4181</f>
        <v>0.04905567300000001</v>
      </c>
      <c r="T95" s="48"/>
      <c r="U95" s="48">
        <f t="shared" si="8"/>
        <v>0.14628900900000003</v>
      </c>
      <c r="V95" s="46"/>
      <c r="Z95" s="48"/>
      <c r="AA95" s="48"/>
    </row>
    <row r="96" spans="1:27" s="47" customFormat="1" ht="15" outlineLevel="2">
      <c r="A96" s="54" t="s">
        <v>102</v>
      </c>
      <c r="B96" s="55" t="s">
        <v>103</v>
      </c>
      <c r="C96" s="54" t="s">
        <v>104</v>
      </c>
      <c r="G96" s="56">
        <v>41907</v>
      </c>
      <c r="H96" s="56">
        <v>41905</v>
      </c>
      <c r="I96" s="56">
        <v>41912</v>
      </c>
      <c r="J96" s="48">
        <f t="shared" si="10"/>
        <v>0.16254</v>
      </c>
      <c r="K96" s="48"/>
      <c r="L96" s="48"/>
      <c r="M96" s="48">
        <f t="shared" si="6"/>
        <v>0.16254</v>
      </c>
      <c r="N96" s="57">
        <v>0.16254</v>
      </c>
      <c r="O96" s="58"/>
      <c r="P96" s="48"/>
      <c r="Q96" s="48">
        <f t="shared" si="7"/>
        <v>0.16254</v>
      </c>
      <c r="R96" s="48">
        <f>N96*0.4181</f>
        <v>0.067957974</v>
      </c>
      <c r="S96" s="49"/>
      <c r="T96" s="48"/>
      <c r="U96" s="48">
        <f t="shared" si="8"/>
        <v>0.067957974</v>
      </c>
      <c r="V96" s="58"/>
      <c r="Z96" s="48"/>
      <c r="AA96" s="48"/>
    </row>
    <row r="97" spans="1:27" s="47" customFormat="1" ht="15" outlineLevel="2">
      <c r="A97" s="54" t="s">
        <v>102</v>
      </c>
      <c r="B97" s="55" t="s">
        <v>103</v>
      </c>
      <c r="C97" s="54" t="s">
        <v>104</v>
      </c>
      <c r="G97" s="56">
        <v>41988</v>
      </c>
      <c r="H97" s="56">
        <v>41984</v>
      </c>
      <c r="I97" s="56">
        <v>41991</v>
      </c>
      <c r="J97" s="48">
        <f t="shared" si="10"/>
        <v>1.04596</v>
      </c>
      <c r="K97" s="48"/>
      <c r="L97" s="48"/>
      <c r="M97" s="48">
        <f t="shared" si="6"/>
        <v>1.04596</v>
      </c>
      <c r="N97" s="57">
        <v>0</v>
      </c>
      <c r="O97" s="58">
        <v>1.04596</v>
      </c>
      <c r="P97" s="48"/>
      <c r="Q97" s="48">
        <f t="shared" si="7"/>
        <v>1.04596</v>
      </c>
      <c r="R97" s="48">
        <f>N97*0.4181</f>
        <v>0</v>
      </c>
      <c r="S97" s="48">
        <f>+O97*0.4181</f>
        <v>0.43731587600000005</v>
      </c>
      <c r="T97" s="48"/>
      <c r="U97" s="48">
        <f t="shared" si="8"/>
        <v>0.43731587600000005</v>
      </c>
      <c r="V97" s="58"/>
      <c r="Z97" s="48"/>
      <c r="AA97" s="48"/>
    </row>
    <row r="98" spans="1:27" s="47" customFormat="1" ht="15" outlineLevel="2">
      <c r="A98" s="54" t="s">
        <v>102</v>
      </c>
      <c r="B98" s="55" t="s">
        <v>103</v>
      </c>
      <c r="C98" s="54" t="s">
        <v>104</v>
      </c>
      <c r="G98" s="56">
        <v>41999</v>
      </c>
      <c r="H98" s="56">
        <v>41996</v>
      </c>
      <c r="I98" s="56">
        <v>42004</v>
      </c>
      <c r="J98" s="48">
        <f t="shared" si="10"/>
        <v>0.24016</v>
      </c>
      <c r="K98" s="48"/>
      <c r="L98" s="48"/>
      <c r="M98" s="48">
        <f t="shared" si="6"/>
        <v>0.24016</v>
      </c>
      <c r="N98" s="57">
        <v>0.24016</v>
      </c>
      <c r="O98" s="58"/>
      <c r="P98" s="48"/>
      <c r="Q98" s="48">
        <f t="shared" si="7"/>
        <v>0.24016</v>
      </c>
      <c r="R98" s="48">
        <f>N98*0.4181</f>
        <v>0.10041089600000001</v>
      </c>
      <c r="S98" s="49"/>
      <c r="T98" s="48"/>
      <c r="U98" s="48">
        <f t="shared" si="8"/>
        <v>0.10041089600000001</v>
      </c>
      <c r="V98" s="58"/>
      <c r="Z98" s="48"/>
      <c r="AA98" s="48"/>
    </row>
    <row r="99" spans="1:27" s="47" customFormat="1" ht="15" outlineLevel="1">
      <c r="A99" s="60" t="s">
        <v>169</v>
      </c>
      <c r="B99" s="55"/>
      <c r="C99" s="54"/>
      <c r="G99" s="56"/>
      <c r="H99" s="56"/>
      <c r="I99" s="56"/>
      <c r="J99" s="48"/>
      <c r="K99" s="48"/>
      <c r="L99" s="48"/>
      <c r="M99" s="48">
        <f>SUBTOTAL(9,M94:M98)</f>
        <v>2.11507</v>
      </c>
      <c r="N99" s="57"/>
      <c r="O99" s="58"/>
      <c r="P99" s="48"/>
      <c r="Q99" s="48">
        <f>SUBTOTAL(9,Q94:Q98)</f>
        <v>2.11507</v>
      </c>
      <c r="R99" s="48"/>
      <c r="S99" s="49"/>
      <c r="T99" s="48"/>
      <c r="U99" s="48"/>
      <c r="V99" s="58"/>
      <c r="Z99" s="48"/>
      <c r="AA99" s="48"/>
    </row>
    <row r="100" spans="1:27" s="47" customFormat="1" ht="15" outlineLevel="2">
      <c r="A100" s="54" t="s">
        <v>105</v>
      </c>
      <c r="B100" s="55" t="s">
        <v>106</v>
      </c>
      <c r="C100" s="54" t="s">
        <v>107</v>
      </c>
      <c r="E100" s="47" t="s">
        <v>138</v>
      </c>
      <c r="G100" s="56">
        <v>41725</v>
      </c>
      <c r="H100" s="56">
        <v>41723</v>
      </c>
      <c r="I100" s="56">
        <v>41730</v>
      </c>
      <c r="J100" s="48">
        <f t="shared" si="10"/>
        <v>0.55</v>
      </c>
      <c r="K100" s="48"/>
      <c r="L100" s="48"/>
      <c r="M100" s="48">
        <f t="shared" si="6"/>
        <v>0.55</v>
      </c>
      <c r="N100" s="57">
        <v>0</v>
      </c>
      <c r="O100" s="58"/>
      <c r="P100" s="48"/>
      <c r="Q100" s="48">
        <f t="shared" si="7"/>
        <v>0</v>
      </c>
      <c r="R100" s="48">
        <v>0</v>
      </c>
      <c r="S100" s="49"/>
      <c r="T100" s="48"/>
      <c r="U100" s="48">
        <f t="shared" si="8"/>
        <v>0</v>
      </c>
      <c r="V100" s="58"/>
      <c r="Z100" s="41">
        <v>0.55</v>
      </c>
      <c r="AA100" s="48"/>
    </row>
    <row r="101" spans="1:27" s="47" customFormat="1" ht="15" outlineLevel="2">
      <c r="A101" s="54" t="s">
        <v>105</v>
      </c>
      <c r="B101" s="55" t="s">
        <v>106</v>
      </c>
      <c r="C101" s="54" t="s">
        <v>107</v>
      </c>
      <c r="E101" s="47" t="s">
        <v>138</v>
      </c>
      <c r="G101" s="56">
        <v>41816</v>
      </c>
      <c r="H101" s="56">
        <v>41814</v>
      </c>
      <c r="I101" s="56">
        <v>41821</v>
      </c>
      <c r="J101" s="48">
        <f t="shared" si="10"/>
        <v>0.76</v>
      </c>
      <c r="K101" s="48"/>
      <c r="L101" s="48"/>
      <c r="M101" s="48">
        <f t="shared" si="6"/>
        <v>0.76</v>
      </c>
      <c r="N101" s="57">
        <v>0</v>
      </c>
      <c r="O101" s="58"/>
      <c r="P101" s="48"/>
      <c r="Q101" s="48">
        <f t="shared" si="7"/>
        <v>0</v>
      </c>
      <c r="R101" s="48">
        <v>0</v>
      </c>
      <c r="S101" s="49"/>
      <c r="T101" s="48"/>
      <c r="U101" s="48">
        <f t="shared" si="8"/>
        <v>0</v>
      </c>
      <c r="V101" s="58"/>
      <c r="Z101" s="41">
        <v>0.76</v>
      </c>
      <c r="AA101" s="48"/>
    </row>
    <row r="102" spans="1:27" s="47" customFormat="1" ht="15" outlineLevel="2">
      <c r="A102" s="54" t="s">
        <v>105</v>
      </c>
      <c r="B102" s="55" t="s">
        <v>106</v>
      </c>
      <c r="C102" s="54" t="s">
        <v>107</v>
      </c>
      <c r="E102" s="47" t="s">
        <v>138</v>
      </c>
      <c r="G102" s="56">
        <v>41907</v>
      </c>
      <c r="H102" s="56">
        <v>41905</v>
      </c>
      <c r="I102" s="56">
        <v>41912</v>
      </c>
      <c r="J102" s="48">
        <f t="shared" si="10"/>
        <v>0.76</v>
      </c>
      <c r="K102" s="48"/>
      <c r="L102" s="48"/>
      <c r="M102" s="48">
        <f t="shared" si="6"/>
        <v>0.76</v>
      </c>
      <c r="N102" s="57">
        <v>0</v>
      </c>
      <c r="O102" s="58"/>
      <c r="P102" s="48"/>
      <c r="Q102" s="48">
        <f t="shared" si="7"/>
        <v>0</v>
      </c>
      <c r="R102" s="48">
        <v>0</v>
      </c>
      <c r="S102" s="49"/>
      <c r="T102" s="48"/>
      <c r="U102" s="48">
        <f t="shared" si="8"/>
        <v>0</v>
      </c>
      <c r="V102" s="58"/>
      <c r="Z102" s="41">
        <v>0.76</v>
      </c>
      <c r="AA102" s="48"/>
    </row>
    <row r="103" spans="1:27" s="47" customFormat="1" ht="15" outlineLevel="2">
      <c r="A103" s="54" t="s">
        <v>105</v>
      </c>
      <c r="B103" s="55" t="s">
        <v>106</v>
      </c>
      <c r="C103" s="54" t="s">
        <v>107</v>
      </c>
      <c r="E103" s="47" t="s">
        <v>138</v>
      </c>
      <c r="G103" s="56">
        <v>41999</v>
      </c>
      <c r="H103" s="56">
        <v>41996</v>
      </c>
      <c r="I103" s="56">
        <v>42004</v>
      </c>
      <c r="J103" s="48">
        <f t="shared" si="10"/>
        <v>0.76</v>
      </c>
      <c r="K103" s="48"/>
      <c r="L103" s="48"/>
      <c r="M103" s="48">
        <f t="shared" si="6"/>
        <v>0.76</v>
      </c>
      <c r="N103" s="57">
        <v>0</v>
      </c>
      <c r="O103" s="58"/>
      <c r="P103" s="48"/>
      <c r="Q103" s="48">
        <f t="shared" si="7"/>
        <v>0</v>
      </c>
      <c r="R103" s="48">
        <v>0</v>
      </c>
      <c r="S103" s="49"/>
      <c r="T103" s="48"/>
      <c r="U103" s="48">
        <f t="shared" si="8"/>
        <v>0</v>
      </c>
      <c r="V103" s="58"/>
      <c r="Z103" s="41">
        <v>0.76</v>
      </c>
      <c r="AA103" s="48"/>
    </row>
    <row r="104" spans="1:27" s="47" customFormat="1" ht="15" outlineLevel="1">
      <c r="A104" s="60" t="s">
        <v>170</v>
      </c>
      <c r="B104" s="55"/>
      <c r="C104" s="54"/>
      <c r="G104" s="56"/>
      <c r="H104" s="56"/>
      <c r="I104" s="56"/>
      <c r="J104" s="48"/>
      <c r="K104" s="48"/>
      <c r="L104" s="48"/>
      <c r="M104" s="48">
        <f>SUBTOTAL(9,M100:M103)</f>
        <v>2.83</v>
      </c>
      <c r="N104" s="57"/>
      <c r="O104" s="58"/>
      <c r="P104" s="48"/>
      <c r="Q104" s="48">
        <f>SUBTOTAL(9,Q100:Q103)</f>
        <v>0</v>
      </c>
      <c r="R104" s="48"/>
      <c r="S104" s="49"/>
      <c r="T104" s="48"/>
      <c r="U104" s="48"/>
      <c r="V104" s="58"/>
      <c r="Z104" s="41"/>
      <c r="AA104" s="48"/>
    </row>
    <row r="105" spans="1:27" s="47" customFormat="1" ht="15" outlineLevel="2">
      <c r="A105" s="54" t="s">
        <v>134</v>
      </c>
      <c r="B105" s="55">
        <v>254939416</v>
      </c>
      <c r="C105" s="54" t="s">
        <v>136</v>
      </c>
      <c r="G105" s="56">
        <v>42004</v>
      </c>
      <c r="H105" s="56">
        <v>42006</v>
      </c>
      <c r="I105" s="56">
        <v>42006</v>
      </c>
      <c r="J105" s="48">
        <f t="shared" si="10"/>
        <v>6.349484840000001</v>
      </c>
      <c r="K105" s="48"/>
      <c r="L105" s="48"/>
      <c r="M105" s="48">
        <f t="shared" si="6"/>
        <v>6.349484840000001</v>
      </c>
      <c r="N105" s="57">
        <v>0.85767484</v>
      </c>
      <c r="O105" s="58">
        <v>1.40607</v>
      </c>
      <c r="P105" s="48"/>
      <c r="Q105" s="48">
        <f t="shared" si="7"/>
        <v>2.26374484</v>
      </c>
      <c r="R105" s="48">
        <f>N105*0.1233</f>
        <v>0.10575130777200001</v>
      </c>
      <c r="S105" s="49">
        <f>O105*0.1233</f>
        <v>0.173368431</v>
      </c>
      <c r="T105" s="48"/>
      <c r="U105" s="48">
        <f t="shared" si="8"/>
        <v>0.279119738772</v>
      </c>
      <c r="V105" s="58">
        <v>4.08574</v>
      </c>
      <c r="Z105" s="48"/>
      <c r="AA105" s="48"/>
    </row>
    <row r="106" spans="1:27" s="47" customFormat="1" ht="15" outlineLevel="1">
      <c r="A106" s="60" t="s">
        <v>171</v>
      </c>
      <c r="B106" s="55"/>
      <c r="C106" s="54"/>
      <c r="G106" s="56"/>
      <c r="H106" s="56"/>
      <c r="I106" s="56"/>
      <c r="J106" s="48"/>
      <c r="K106" s="48"/>
      <c r="L106" s="48"/>
      <c r="M106" s="48">
        <f>SUBTOTAL(9,M105:M105)</f>
        <v>6.349484840000001</v>
      </c>
      <c r="N106" s="57"/>
      <c r="O106" s="58"/>
      <c r="P106" s="48"/>
      <c r="Q106" s="48">
        <f>SUBTOTAL(9,Q105:Q105)</f>
        <v>2.26374484</v>
      </c>
      <c r="R106" s="48"/>
      <c r="S106" s="49"/>
      <c r="T106" s="48"/>
      <c r="U106" s="48"/>
      <c r="V106" s="58"/>
      <c r="Z106" s="48"/>
      <c r="AA106" s="48"/>
    </row>
    <row r="107" spans="1:27" s="47" customFormat="1" ht="15" outlineLevel="2">
      <c r="A107" s="54" t="s">
        <v>135</v>
      </c>
      <c r="B107" s="55">
        <v>254939325</v>
      </c>
      <c r="C107" s="54" t="s">
        <v>137</v>
      </c>
      <c r="G107" s="56">
        <v>42004</v>
      </c>
      <c r="H107" s="56">
        <v>42006</v>
      </c>
      <c r="I107" s="56">
        <v>42006</v>
      </c>
      <c r="J107" s="48">
        <f t="shared" si="10"/>
        <v>5.89921643</v>
      </c>
      <c r="K107" s="48"/>
      <c r="L107" s="48"/>
      <c r="M107" s="48">
        <f t="shared" si="6"/>
        <v>5.89921643</v>
      </c>
      <c r="N107" s="57">
        <v>0.40740643</v>
      </c>
      <c r="O107" s="58">
        <v>1.40607</v>
      </c>
      <c r="P107" s="48"/>
      <c r="Q107" s="48">
        <f t="shared" si="7"/>
        <v>1.81347643</v>
      </c>
      <c r="R107" s="48">
        <f>N107*0.1233</f>
        <v>0.050233212819</v>
      </c>
      <c r="S107" s="49">
        <f>O107*0.1233</f>
        <v>0.173368431</v>
      </c>
      <c r="T107" s="48"/>
      <c r="U107" s="48">
        <f t="shared" si="8"/>
        <v>0.223601643819</v>
      </c>
      <c r="V107" s="58">
        <v>4.08574</v>
      </c>
      <c r="Z107" s="48"/>
      <c r="AA107" s="48"/>
    </row>
    <row r="108" spans="1:27" s="47" customFormat="1" ht="15" outlineLevel="1">
      <c r="A108" s="60" t="s">
        <v>172</v>
      </c>
      <c r="B108" s="55"/>
      <c r="C108" s="54"/>
      <c r="G108" s="56"/>
      <c r="H108" s="56"/>
      <c r="I108" s="56"/>
      <c r="J108" s="48"/>
      <c r="K108" s="48"/>
      <c r="L108" s="48"/>
      <c r="M108" s="48">
        <f>SUBTOTAL(9,M107:M107)</f>
        <v>5.89921643</v>
      </c>
      <c r="N108" s="57"/>
      <c r="O108" s="58"/>
      <c r="P108" s="48"/>
      <c r="Q108" s="48">
        <f>SUBTOTAL(9,Q107:Q107)</f>
        <v>1.81347643</v>
      </c>
      <c r="R108" s="48"/>
      <c r="S108" s="49"/>
      <c r="T108" s="48"/>
      <c r="U108" s="48"/>
      <c r="V108" s="58"/>
      <c r="Z108" s="48"/>
      <c r="AA108" s="48"/>
    </row>
  </sheetData>
  <sheetProtection/>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2014 YEAR-END TAX REPORTING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Rappl, Steven A</cp:lastModifiedBy>
  <cp:lastPrinted>2013-08-20T13:58:03Z</cp:lastPrinted>
  <dcterms:created xsi:type="dcterms:W3CDTF">2005-07-20T15:33:39Z</dcterms:created>
  <dcterms:modified xsi:type="dcterms:W3CDTF">2016-02-26T20:58:07Z</dcterms:modified>
  <cp:category/>
  <cp:version/>
  <cp:contentType/>
  <cp:contentStatus/>
</cp:coreProperties>
</file>